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R_Investor Conference\2025\20250730\"/>
    </mc:Choice>
  </mc:AlternateContent>
  <bookViews>
    <workbookView xWindow="0" yWindow="0" windowWidth="2160" windowHeight="0" tabRatio="857" activeTab="2"/>
  </bookViews>
  <sheets>
    <sheet name="Quarterly BS" sheetId="82" r:id="rId1"/>
    <sheet name="Quarterly IS-3M" sheetId="83" r:id="rId2"/>
    <sheet name="Quarterly IS-6M" sheetId="87" r:id="rId3"/>
    <sheet name="Quarterly CF" sheetId="88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___1_Excel_BuiltIn__FilterDatabase_1_1" localSheetId="3">#REF!</definedName>
    <definedName name="____1_Excel_BuiltIn__FilterDatabase_1_1" localSheetId="2">#REF!</definedName>
    <definedName name="____1_Excel_BuiltIn__FilterDatabase_1_1">#REF!</definedName>
    <definedName name="____2_Excel_BuiltIn__FilterDatabase_3_1" localSheetId="3">#REF!</definedName>
    <definedName name="____2_Excel_BuiltIn__FilterDatabase_3_1" localSheetId="2">#REF!</definedName>
    <definedName name="____2_Excel_BuiltIn__FilterDatabase_3_1">#REF!</definedName>
    <definedName name="___1_Excel_BuiltIn__FilterDatabase_1_1" localSheetId="3">#REF!</definedName>
    <definedName name="___1_Excel_BuiltIn__FilterDatabase_1_1" localSheetId="2">#REF!</definedName>
    <definedName name="___1_Excel_BuiltIn__FilterDatabase_1_1">#REF!</definedName>
    <definedName name="___2_Excel_BuiltIn__FilterDatabase_3_1" localSheetId="3">#REF!</definedName>
    <definedName name="___2_Excel_BuiltIn__FilterDatabase_3_1" localSheetId="2">#REF!</definedName>
    <definedName name="___2_Excel_BuiltIn__FilterDatabase_3_1">#REF!</definedName>
    <definedName name="___3Excel_BuiltIn__FilterDatabase_3_1_1" localSheetId="3">#REF!</definedName>
    <definedName name="___3Excel_BuiltIn__FilterDatabase_3_1_1" localSheetId="2">#REF!</definedName>
    <definedName name="___3Excel_BuiltIn__FilterDatabase_3_1_1">#REF!</definedName>
    <definedName name="___4Excel_BuiltIn__FilterDatabase_4_1" localSheetId="3">#REF!</definedName>
    <definedName name="___4Excel_BuiltIn__FilterDatabase_4_1" localSheetId="2">#REF!</definedName>
    <definedName name="___4Excel_BuiltIn__FilterDatabase_4_1">#REF!</definedName>
    <definedName name="__1_Excel_BuiltIn__FilterDatabase_1_1" localSheetId="3">#REF!</definedName>
    <definedName name="__1_Excel_BuiltIn__FilterDatabase_1_1" localSheetId="2">#REF!</definedName>
    <definedName name="__1_Excel_BuiltIn__FilterDatabase_1_1">#REF!</definedName>
    <definedName name="__2_Excel_BuiltIn__FilterDatabase_3_1" localSheetId="3">#REF!</definedName>
    <definedName name="__2_Excel_BuiltIn__FilterDatabase_3_1" localSheetId="2">#REF!</definedName>
    <definedName name="__2_Excel_BuiltIn__FilterDatabase_3_1">#REF!</definedName>
    <definedName name="__3Excel_BuiltIn__FilterDatabase_3_1_1" localSheetId="3">#REF!</definedName>
    <definedName name="__3Excel_BuiltIn__FilterDatabase_3_1_1" localSheetId="2">#REF!</definedName>
    <definedName name="__3Excel_BuiltIn__FilterDatabase_3_1_1">#REF!</definedName>
    <definedName name="__4Excel_BuiltIn__FilterDatabase_4_1" localSheetId="3">#REF!</definedName>
    <definedName name="__4Excel_BuiltIn__FilterDatabase_4_1" localSheetId="2">#REF!</definedName>
    <definedName name="__4Excel_BuiltIn__FilterDatabase_4_1">#REF!</definedName>
    <definedName name="__ji3" localSheetId="3">#REF!</definedName>
    <definedName name="__ji3" localSheetId="2">#REF!</definedName>
    <definedName name="__ji3">#REF!</definedName>
    <definedName name="__xlnm._FilterDatabase">#N/A</definedName>
    <definedName name="_1_Excel_BuiltIn__FilterDatabase_1_1" localSheetId="3">#REF!</definedName>
    <definedName name="_1_Excel_BuiltIn__FilterDatabase_1_1" localSheetId="2">#REF!</definedName>
    <definedName name="_1_Excel_BuiltIn__FilterDatabase_1_1">#REF!</definedName>
    <definedName name="_1Excel_BuiltIn__FilterDatabase__1" localSheetId="3">#REF!</definedName>
    <definedName name="_1Excel_BuiltIn__FilterDatabase__1" localSheetId="2">#REF!</definedName>
    <definedName name="_1Excel_BuiltIn__FilterDatabase__1">#REF!</definedName>
    <definedName name="_1Excel_BuiltIn__FilterDatabase_3_1_1" localSheetId="3">#REF!</definedName>
    <definedName name="_1Excel_BuiltIn__FilterDatabase_3_1_1" localSheetId="2">#REF!</definedName>
    <definedName name="_1Excel_BuiltIn__FilterDatabase_3_1_1">#REF!</definedName>
    <definedName name="_2_Excel_BuiltIn__FilterDatabase_3_1" localSheetId="3">#REF!</definedName>
    <definedName name="_2_Excel_BuiltIn__FilterDatabase_3_1" localSheetId="2">#REF!</definedName>
    <definedName name="_2_Excel_BuiltIn__FilterDatabase_3_1">#REF!</definedName>
    <definedName name="_2Excel_BuiltIn__FilterDatabase_1_5_1" localSheetId="3">#REF!</definedName>
    <definedName name="_2Excel_BuiltIn__FilterDatabase_1_5_1" localSheetId="2">#REF!</definedName>
    <definedName name="_2Excel_BuiltIn__FilterDatabase_1_5_1">#REF!</definedName>
    <definedName name="_2Excel_BuiltIn__FilterDatabase_4_1" localSheetId="3">#REF!</definedName>
    <definedName name="_2Excel_BuiltIn__FilterDatabase_4_1" localSheetId="2">#REF!</definedName>
    <definedName name="_2Excel_BuiltIn__FilterDatabase_4_1">#REF!</definedName>
    <definedName name="_3Excel_BuiltIn__FilterDatabase_3_1_1" localSheetId="3">#REF!</definedName>
    <definedName name="_3Excel_BuiltIn__FilterDatabase_3_1_1" localSheetId="2">#REF!</definedName>
    <definedName name="_3Excel_BuiltIn__FilterDatabase_3_1_1">#REF!</definedName>
    <definedName name="_4Excel_BuiltIn__FilterDatabase_3_1_1" localSheetId="3">#REF!</definedName>
    <definedName name="_4Excel_BuiltIn__FilterDatabase_3_1_1" localSheetId="2">#REF!</definedName>
    <definedName name="_4Excel_BuiltIn__FilterDatabase_3_1_1">#REF!</definedName>
    <definedName name="_4Excel_BuiltIn__FilterDatabase_4_1" localSheetId="3">#REF!</definedName>
    <definedName name="_4Excel_BuiltIn__FilterDatabase_4_1" localSheetId="2">#REF!</definedName>
    <definedName name="_4Excel_BuiltIn__FilterDatabase_4_1">#REF!</definedName>
    <definedName name="_4Excel_BuiltIn_Print_Area_1_1_1_1" localSheetId="3">#REF!</definedName>
    <definedName name="_4Excel_BuiltIn_Print_Area_1_1_1_1" localSheetId="2">#REF!</definedName>
    <definedName name="_4Excel_BuiltIn_Print_Area_1_1_1_1">#REF!</definedName>
    <definedName name="_5Excel_BuiltIn_Print_Area_1_1_1_1_1" localSheetId="3">(#REF!,#REF!)</definedName>
    <definedName name="_5Excel_BuiltIn_Print_Area_1_1_1_1_1" localSheetId="2">(#REF!,#REF!)</definedName>
    <definedName name="_5Excel_BuiltIn_Print_Area_1_1_1_1_1">(#REF!,#REF!)</definedName>
    <definedName name="_6Excel_BuiltIn__FilterDatabase_4_1" localSheetId="3">#REF!</definedName>
    <definedName name="_6Excel_BuiltIn__FilterDatabase_4_1" localSheetId="2">#REF!</definedName>
    <definedName name="_6Excel_BuiltIn__FilterDatabase_4_1">#REF!</definedName>
    <definedName name="_6Excel_BuiltIn_Print_Area_1_5_1" localSheetId="3">#REF!</definedName>
    <definedName name="_6Excel_BuiltIn_Print_Area_1_5_1" localSheetId="2">#REF!</definedName>
    <definedName name="_6Excel_BuiltIn_Print_Area_1_5_1">#REF!</definedName>
    <definedName name="_7Excel_BuiltIn_Print_Area_2_1" localSheetId="3">#REF!</definedName>
    <definedName name="_7Excel_BuiltIn_Print_Area_2_1" localSheetId="2">#REF!</definedName>
    <definedName name="_7Excel_BuiltIn_Print_Area_2_1">#REF!</definedName>
    <definedName name="_8Excel_BuiltIn_Print_Area_5_1" localSheetId="3">#REF!</definedName>
    <definedName name="_8Excel_BuiltIn_Print_Area_5_1" localSheetId="2">#REF!</definedName>
    <definedName name="_8Excel_BuiltIn_Print_Area_5_1">#REF!</definedName>
    <definedName name="_xlnm._FilterDatabase" localSheetId="1" hidden="1">'Quarterly IS-3M'!$A$10:$Y$10</definedName>
    <definedName name="_ji3" localSheetId="3">#REF!</definedName>
    <definedName name="_ji3" localSheetId="2">#REF!</definedName>
    <definedName name="_ji3">#REF!</definedName>
    <definedName name="A" localSheetId="3">#REF!</definedName>
    <definedName name="A" localSheetId="2">#REF!</definedName>
    <definedName name="A">#REF!</definedName>
    <definedName name="AA" localSheetId="3">#REF!</definedName>
    <definedName name="AA" localSheetId="2">#REF!</definedName>
    <definedName name="AA">#REF!</definedName>
    <definedName name="AAA" localSheetId="3">#REF!</definedName>
    <definedName name="AAA" localSheetId="2">#REF!</definedName>
    <definedName name="AAA">#REF!</definedName>
    <definedName name="AAAA" localSheetId="3">#REF!</definedName>
    <definedName name="AAAA" localSheetId="2">#REF!</definedName>
    <definedName name="AAAA">#REF!</definedName>
    <definedName name="AAAAA" localSheetId="3">#REF!</definedName>
    <definedName name="AAAAA" localSheetId="2">#REF!</definedName>
    <definedName name="AAAAA">#REF!</definedName>
    <definedName name="ActDesc" localSheetId="0">'Quarterly BS'!$A$8</definedName>
    <definedName name="ActDesc_1" localSheetId="0">'Quarterly BS'!$A$32</definedName>
    <definedName name="AFSDFD" localSheetId="3">#REF!</definedName>
    <definedName name="AFSDFD" localSheetId="2">#REF!</definedName>
    <definedName name="AFSDFD">#REF!</definedName>
    <definedName name="AREA">NA()</definedName>
    <definedName name="cccc" localSheetId="3">[1]客戶別!#REF!</definedName>
    <definedName name="cccc" localSheetId="2">[1]客戶別!#REF!</definedName>
    <definedName name="cccc">[1]客戶別!#REF!</definedName>
    <definedName name="cff" localSheetId="3">#REF!</definedName>
    <definedName name="cff" localSheetId="2">#REF!</definedName>
    <definedName name="cff">#REF!</definedName>
    <definedName name="Col01_1" localSheetId="0">'Quarterly BS'!$C$32</definedName>
    <definedName name="Col02_1" localSheetId="0">'Quarterly BS'!$D$32</definedName>
    <definedName name="Col03_1" localSheetId="0">'Quarterly BS'!$F$32</definedName>
    <definedName name="Col04_1" localSheetId="0">'Quarterly BS'!$G$32</definedName>
    <definedName name="Col05_1" localSheetId="0">'Quarterly BS'!$I$32</definedName>
    <definedName name="Col06_1" localSheetId="0">'Quarterly BS'!$J$32</definedName>
    <definedName name="Col07_1" localSheetId="1">'Quarterly IS-3M'!#REF!</definedName>
    <definedName name="Col07_1" localSheetId="2">'Quarterly IS-6M'!$F$54</definedName>
    <definedName name="Col08_1" localSheetId="1">'Quarterly IS-3M'!#REF!</definedName>
    <definedName name="Col08_1" localSheetId="2">'Quarterly IS-6M'!$G$54</definedName>
    <definedName name="DataEnd" localSheetId="0">'Quarterly BS'!$A$28</definedName>
    <definedName name="DataEnd_1" localSheetId="0">'Quarterly BS'!$A$69</definedName>
    <definedName name="DDE_LINK2_9" localSheetId="3">#REF!</definedName>
    <definedName name="DDE_LINK2_9" localSheetId="2">#REF!</definedName>
    <definedName name="DDE_LINK2_9">#REF!</definedName>
    <definedName name="DFDF" localSheetId="3">#REF!</definedName>
    <definedName name="DFDF" localSheetId="2">#REF!</definedName>
    <definedName name="DFDF">#REF!</definedName>
    <definedName name="e" localSheetId="3">#REF!</definedName>
    <definedName name="e" localSheetId="2">#REF!</definedName>
    <definedName name="e">#REF!</definedName>
    <definedName name="ee" localSheetId="3">#REF!</definedName>
    <definedName name="ee" localSheetId="2">#REF!</definedName>
    <definedName name="ee">#REF!</definedName>
    <definedName name="eee" localSheetId="3">#REF!</definedName>
    <definedName name="eee" localSheetId="2">#REF!</definedName>
    <definedName name="eee">#REF!</definedName>
    <definedName name="eeee" localSheetId="3">#REF!</definedName>
    <definedName name="eeee" localSheetId="2">#REF!</definedName>
    <definedName name="eeee">#REF!</definedName>
    <definedName name="eeeee" localSheetId="3">#REF!</definedName>
    <definedName name="eeeee" localSheetId="2">#REF!</definedName>
    <definedName name="eeeee">#REF!</definedName>
    <definedName name="eeeeee" localSheetId="3">#REF!</definedName>
    <definedName name="eeeeee" localSheetId="2">#REF!</definedName>
    <definedName name="eeeeee">#REF!</definedName>
    <definedName name="eeeeeee" localSheetId="3">#REF!</definedName>
    <definedName name="eeeeeee" localSheetId="2">#REF!</definedName>
    <definedName name="eeeeeee">#REF!</definedName>
    <definedName name="eeeeeeee" localSheetId="3">#REF!</definedName>
    <definedName name="eeeeeeee" localSheetId="2">#REF!</definedName>
    <definedName name="eeeeeeee">#REF!</definedName>
    <definedName name="EndYear1CE_1" localSheetId="3">'Quarterly CF'!$G$6</definedName>
    <definedName name="EndYear1CE_2" localSheetId="0">'Quarterly BS'!$I$5</definedName>
    <definedName name="EndYearCE_1" localSheetId="3">'Quarterly CF'!$E$6</definedName>
    <definedName name="Excel_BuiltIn__FilterDatabase_1" localSheetId="3">#REF!</definedName>
    <definedName name="Excel_BuiltIn__FilterDatabase_1" localSheetId="2">#REF!</definedName>
    <definedName name="Excel_BuiltIn__FilterDatabase_1">#REF!</definedName>
    <definedName name="Excel_BuiltIn__FilterDatabase_1_1" localSheetId="3">#REF!</definedName>
    <definedName name="Excel_BuiltIn__FilterDatabase_1_1" localSheetId="2">#REF!</definedName>
    <definedName name="Excel_BuiltIn__FilterDatabase_1_1">#REF!</definedName>
    <definedName name="Excel_BuiltIn__FilterDatabase_1_1_1" localSheetId="3">#REF!</definedName>
    <definedName name="Excel_BuiltIn__FilterDatabase_1_1_1" localSheetId="2">#REF!</definedName>
    <definedName name="Excel_BuiltIn__FilterDatabase_1_1_1">#REF!</definedName>
    <definedName name="Excel_BuiltIn__FilterDatabase_1_10" localSheetId="3">#REF!</definedName>
    <definedName name="Excel_BuiltIn__FilterDatabase_1_10" localSheetId="2">#REF!</definedName>
    <definedName name="Excel_BuiltIn__FilterDatabase_1_10">#REF!</definedName>
    <definedName name="Excel_BuiltIn__FilterDatabase_1_11" localSheetId="3">#REF!</definedName>
    <definedName name="Excel_BuiltIn__FilterDatabase_1_11" localSheetId="2">#REF!</definedName>
    <definedName name="Excel_BuiltIn__FilterDatabase_1_11">#REF!</definedName>
    <definedName name="Excel_BuiltIn__FilterDatabase_1_12" localSheetId="3">#REF!</definedName>
    <definedName name="Excel_BuiltIn__FilterDatabase_1_12" localSheetId="2">#REF!</definedName>
    <definedName name="Excel_BuiltIn__FilterDatabase_1_12">#REF!</definedName>
    <definedName name="Excel_BuiltIn__FilterDatabase_1_13" localSheetId="3">#REF!</definedName>
    <definedName name="Excel_BuiltIn__FilterDatabase_1_13" localSheetId="2">#REF!</definedName>
    <definedName name="Excel_BuiltIn__FilterDatabase_1_13">#REF!</definedName>
    <definedName name="Excel_BuiltIn__FilterDatabase_1_14" localSheetId="3">#REF!</definedName>
    <definedName name="Excel_BuiltIn__FilterDatabase_1_14" localSheetId="2">#REF!</definedName>
    <definedName name="Excel_BuiltIn__FilterDatabase_1_14">#REF!</definedName>
    <definedName name="Excel_BuiltIn__FilterDatabase_1_2">NA()</definedName>
    <definedName name="Excel_BuiltIn__FilterDatabase_1_3" localSheetId="3">#REF!</definedName>
    <definedName name="Excel_BuiltIn__FilterDatabase_1_3" localSheetId="2">#REF!</definedName>
    <definedName name="Excel_BuiltIn__FilterDatabase_1_3">#REF!</definedName>
    <definedName name="Excel_BuiltIn__FilterDatabase_1_3_8" localSheetId="3">#REF!</definedName>
    <definedName name="Excel_BuiltIn__FilterDatabase_1_3_8" localSheetId="2">#REF!</definedName>
    <definedName name="Excel_BuiltIn__FilterDatabase_1_3_8">#REF!</definedName>
    <definedName name="Excel_BuiltIn__FilterDatabase_1_5">NA()</definedName>
    <definedName name="Excel_BuiltIn__FilterDatabase_1_5_8" localSheetId="3">#REF!</definedName>
    <definedName name="Excel_BuiltIn__FilterDatabase_1_5_8" localSheetId="2">#REF!</definedName>
    <definedName name="Excel_BuiltIn__FilterDatabase_1_5_8">#REF!</definedName>
    <definedName name="Excel_BuiltIn__FilterDatabase_1_6" localSheetId="3">#REF!</definedName>
    <definedName name="Excel_BuiltIn__FilterDatabase_1_6" localSheetId="2">#REF!</definedName>
    <definedName name="Excel_BuiltIn__FilterDatabase_1_6">#REF!</definedName>
    <definedName name="Excel_BuiltIn__FilterDatabase_1_7" localSheetId="3">#REF!</definedName>
    <definedName name="Excel_BuiltIn__FilterDatabase_1_7" localSheetId="2">#REF!</definedName>
    <definedName name="Excel_BuiltIn__FilterDatabase_1_7">#REF!</definedName>
    <definedName name="Excel_BuiltIn__FilterDatabase_1_8" localSheetId="3">#REF!</definedName>
    <definedName name="Excel_BuiltIn__FilterDatabase_1_8" localSheetId="2">#REF!</definedName>
    <definedName name="Excel_BuiltIn__FilterDatabase_1_8">#REF!</definedName>
    <definedName name="Excel_BuiltIn__FilterDatabase_1_9" localSheetId="3">#REF!</definedName>
    <definedName name="Excel_BuiltIn__FilterDatabase_1_9" localSheetId="2">#REF!</definedName>
    <definedName name="Excel_BuiltIn__FilterDatabase_1_9">#REF!</definedName>
    <definedName name="Excel_BuiltIn__FilterDatabase_10" localSheetId="3">#REF!</definedName>
    <definedName name="Excel_BuiltIn__FilterDatabase_10" localSheetId="2">#REF!</definedName>
    <definedName name="Excel_BuiltIn__FilterDatabase_10">#REF!</definedName>
    <definedName name="Excel_BuiltIn__FilterDatabase_11" localSheetId="3">#REF!</definedName>
    <definedName name="Excel_BuiltIn__FilterDatabase_11" localSheetId="2">#REF!</definedName>
    <definedName name="Excel_BuiltIn__FilterDatabase_11">#REF!</definedName>
    <definedName name="Excel_BuiltIn__FilterDatabase_12" localSheetId="3">#REF!</definedName>
    <definedName name="Excel_BuiltIn__FilterDatabase_12" localSheetId="2">#REF!</definedName>
    <definedName name="Excel_BuiltIn__FilterDatabase_12">#REF!</definedName>
    <definedName name="Excel_BuiltIn__FilterDatabase_2">"$#REF!.$A$2:$AA$29"</definedName>
    <definedName name="Excel_BuiltIn__FilterDatabase_2_1" localSheetId="3">#REF!</definedName>
    <definedName name="Excel_BuiltIn__FilterDatabase_2_1" localSheetId="2">#REF!</definedName>
    <definedName name="Excel_BuiltIn__FilterDatabase_2_1">#REF!</definedName>
    <definedName name="Excel_BuiltIn__FilterDatabase_3" localSheetId="3">#REF!</definedName>
    <definedName name="Excel_BuiltIn__FilterDatabase_3" localSheetId="2">#REF!</definedName>
    <definedName name="Excel_BuiltIn__FilterDatabase_3">#REF!</definedName>
    <definedName name="Excel_BuiltIn__FilterDatabase_3_1" localSheetId="3">#REF!</definedName>
    <definedName name="Excel_BuiltIn__FilterDatabase_3_1" localSheetId="2">#REF!</definedName>
    <definedName name="Excel_BuiltIn__FilterDatabase_3_1">#REF!</definedName>
    <definedName name="Excel_BuiltIn__FilterDatabase_3_1_1">NA()</definedName>
    <definedName name="Excel_BuiltIn__FilterDatabase_4" localSheetId="3">#REF!</definedName>
    <definedName name="Excel_BuiltIn__FilterDatabase_4" localSheetId="2">#REF!</definedName>
    <definedName name="Excel_BuiltIn__FilterDatabase_4">#REF!</definedName>
    <definedName name="Excel_BuiltIn__FilterDatabase_4_1" localSheetId="3">#REF!</definedName>
    <definedName name="Excel_BuiltIn__FilterDatabase_4_1" localSheetId="2">#REF!</definedName>
    <definedName name="Excel_BuiltIn__FilterDatabase_4_1">#REF!</definedName>
    <definedName name="Excel_BuiltIn__FilterDatabase_4_1_1" localSheetId="3">#REF!</definedName>
    <definedName name="Excel_BuiltIn__FilterDatabase_4_1_1" localSheetId="2">#REF!</definedName>
    <definedName name="Excel_BuiltIn__FilterDatabase_4_1_1">#REF!</definedName>
    <definedName name="Excel_BuiltIn__FilterDatabase_4_2" localSheetId="3">#REF!</definedName>
    <definedName name="Excel_BuiltIn__FilterDatabase_4_2" localSheetId="2">#REF!</definedName>
    <definedName name="Excel_BuiltIn__FilterDatabase_4_2">#REF!</definedName>
    <definedName name="Excel_BuiltIn__FilterDatabase_5" localSheetId="3">#REF!</definedName>
    <definedName name="Excel_BuiltIn__FilterDatabase_5" localSheetId="2">#REF!</definedName>
    <definedName name="Excel_BuiltIn__FilterDatabase_5">#REF!</definedName>
    <definedName name="Excel_BuiltIn__FilterDatabase_5_1" localSheetId="3">#REF!</definedName>
    <definedName name="Excel_BuiltIn__FilterDatabase_5_1" localSheetId="2">#REF!</definedName>
    <definedName name="Excel_BuiltIn__FilterDatabase_5_1">#REF!</definedName>
    <definedName name="Excel_BuiltIn__FilterDatabase_5_1_1" localSheetId="3">#REF!</definedName>
    <definedName name="Excel_BuiltIn__FilterDatabase_5_1_1" localSheetId="2">#REF!</definedName>
    <definedName name="Excel_BuiltIn__FilterDatabase_5_1_1">#REF!</definedName>
    <definedName name="Excel_BuiltIn__FilterDatabase_5_2" localSheetId="3">#REF!</definedName>
    <definedName name="Excel_BuiltIn__FilterDatabase_5_2" localSheetId="2">#REF!</definedName>
    <definedName name="Excel_BuiltIn__FilterDatabase_5_2">#REF!</definedName>
    <definedName name="Excel_BuiltIn__FilterDatabase_8" localSheetId="3">#REF!</definedName>
    <definedName name="Excel_BuiltIn__FilterDatabase_8" localSheetId="2">#REF!</definedName>
    <definedName name="Excel_BuiltIn__FilterDatabase_8">#REF!</definedName>
    <definedName name="Excel_BuiltIn__FilterDatabase_9" localSheetId="3">#REF!</definedName>
    <definedName name="Excel_BuiltIn__FilterDatabase_9" localSheetId="2">#REF!</definedName>
    <definedName name="Excel_BuiltIn__FilterDatabase_9">#REF!</definedName>
    <definedName name="Excel_BuiltIn_Print_Area_1" localSheetId="3">#REF!</definedName>
    <definedName name="Excel_BuiltIn_Print_Area_1" localSheetId="2">#REF!</definedName>
    <definedName name="Excel_BuiltIn_Print_Area_1">#REF!</definedName>
    <definedName name="Excel_BuiltIn_Print_Area_1_1" localSheetId="3">#REF!</definedName>
    <definedName name="Excel_BuiltIn_Print_Area_1_1" localSheetId="2">#REF!</definedName>
    <definedName name="Excel_BuiltIn_Print_Area_1_1">#REF!</definedName>
    <definedName name="Excel_BuiltIn_Print_Area_1_1_1" localSheetId="3">#REF!</definedName>
    <definedName name="Excel_BuiltIn_Print_Area_1_1_1" localSheetId="2">#REF!</definedName>
    <definedName name="Excel_BuiltIn_Print_Area_1_1_1">#REF!</definedName>
    <definedName name="Excel_BuiltIn_Print_Area_1_1_1_1" localSheetId="3">([2]目標盈餘103年度!$A$2:$C$15,[2]目標盈餘103年度!#REF!)</definedName>
    <definedName name="Excel_BuiltIn_Print_Area_1_1_1_1" localSheetId="2">([2]目標盈餘103年度!$A$2:$C$15,[2]目標盈餘103年度!#REF!)</definedName>
    <definedName name="Excel_BuiltIn_Print_Area_1_1_1_1">([2]目標盈餘103年度!$A$2:$C$15,[2]目標盈餘103年度!#REF!)</definedName>
    <definedName name="Excel_BuiltIn_Print_Area_1_1_1_1_1" localSheetId="3">(#REF!,#REF!)</definedName>
    <definedName name="Excel_BuiltIn_Print_Area_1_1_1_1_1" localSheetId="2">(#REF!,#REF!)</definedName>
    <definedName name="Excel_BuiltIn_Print_Area_1_1_1_1_1">(#REF!,#REF!)</definedName>
    <definedName name="Excel_BuiltIn_Print_Area_1_1_1_1_7" localSheetId="3">(#REF!,#REF!)</definedName>
    <definedName name="Excel_BuiltIn_Print_Area_1_1_1_1_7" localSheetId="2">(#REF!,#REF!)</definedName>
    <definedName name="Excel_BuiltIn_Print_Area_1_1_1_1_7">(#REF!,#REF!)</definedName>
    <definedName name="Excel_BuiltIn_Print_Area_1_1_1_1_8" localSheetId="3">(#REF!,#REF!)</definedName>
    <definedName name="Excel_BuiltIn_Print_Area_1_1_1_1_8" localSheetId="2">(#REF!,#REF!)</definedName>
    <definedName name="Excel_BuiltIn_Print_Area_1_1_1_1_8">(#REF!,#REF!)</definedName>
    <definedName name="Excel_BuiltIn_Print_Area_1_1_1_7" localSheetId="3">#REF!</definedName>
    <definedName name="Excel_BuiltIn_Print_Area_1_1_1_7" localSheetId="2">#REF!</definedName>
    <definedName name="Excel_BuiltIn_Print_Area_1_1_1_7">#REF!</definedName>
    <definedName name="Excel_BuiltIn_Print_Area_1_1_1_8" localSheetId="3">#REF!</definedName>
    <definedName name="Excel_BuiltIn_Print_Area_1_1_1_8" localSheetId="2">#REF!</definedName>
    <definedName name="Excel_BuiltIn_Print_Area_1_1_1_8">#REF!</definedName>
    <definedName name="Excel_BuiltIn_Print_Area_1_1_8" localSheetId="3">#REF!</definedName>
    <definedName name="Excel_BuiltIn_Print_Area_1_1_8" localSheetId="2">#REF!</definedName>
    <definedName name="Excel_BuiltIn_Print_Area_1_1_8">#REF!</definedName>
    <definedName name="Excel_BuiltIn_Print_Area_1_1_9" localSheetId="3">#REF!</definedName>
    <definedName name="Excel_BuiltIn_Print_Area_1_1_9" localSheetId="2">#REF!</definedName>
    <definedName name="Excel_BuiltIn_Print_Area_1_1_9">#REF!</definedName>
    <definedName name="Excel_BuiltIn_Print_Area_1_10" localSheetId="3">#REF!</definedName>
    <definedName name="Excel_BuiltIn_Print_Area_1_10" localSheetId="2">#REF!</definedName>
    <definedName name="Excel_BuiltIn_Print_Area_1_10">#REF!</definedName>
    <definedName name="Excel_BuiltIn_Print_Area_1_11" localSheetId="3">#REF!</definedName>
    <definedName name="Excel_BuiltIn_Print_Area_1_11" localSheetId="2">#REF!</definedName>
    <definedName name="Excel_BuiltIn_Print_Area_1_11">#REF!</definedName>
    <definedName name="Excel_BuiltIn_Print_Area_1_12" localSheetId="3">#REF!</definedName>
    <definedName name="Excel_BuiltIn_Print_Area_1_12" localSheetId="2">#REF!</definedName>
    <definedName name="Excel_BuiltIn_Print_Area_1_12">#REF!</definedName>
    <definedName name="Excel_BuiltIn_Print_Area_1_13" localSheetId="3">#REF!</definedName>
    <definedName name="Excel_BuiltIn_Print_Area_1_13" localSheetId="2">#REF!</definedName>
    <definedName name="Excel_BuiltIn_Print_Area_1_13">#REF!</definedName>
    <definedName name="Excel_BuiltIn_Print_Area_1_14" localSheetId="3">#REF!</definedName>
    <definedName name="Excel_BuiltIn_Print_Area_1_14" localSheetId="2">#REF!</definedName>
    <definedName name="Excel_BuiltIn_Print_Area_1_14">#REF!</definedName>
    <definedName name="Excel_BuiltIn_Print_Area_1_2" localSheetId="3">#REF!</definedName>
    <definedName name="Excel_BuiltIn_Print_Area_1_2" localSheetId="2">#REF!</definedName>
    <definedName name="Excel_BuiltIn_Print_Area_1_2">#REF!</definedName>
    <definedName name="Excel_BuiltIn_Print_Area_1_3" localSheetId="3">#REF!</definedName>
    <definedName name="Excel_BuiltIn_Print_Area_1_3" localSheetId="2">#REF!</definedName>
    <definedName name="Excel_BuiltIn_Print_Area_1_3">#REF!</definedName>
    <definedName name="Excel_BuiltIn_Print_Area_1_3_8" localSheetId="3">#REF!</definedName>
    <definedName name="Excel_BuiltIn_Print_Area_1_3_8" localSheetId="2">#REF!</definedName>
    <definedName name="Excel_BuiltIn_Print_Area_1_3_8">#REF!</definedName>
    <definedName name="Excel_BuiltIn_Print_Area_1_5" localSheetId="3">#REF!</definedName>
    <definedName name="Excel_BuiltIn_Print_Area_1_5" localSheetId="2">#REF!</definedName>
    <definedName name="Excel_BuiltIn_Print_Area_1_5">#REF!</definedName>
    <definedName name="Excel_BuiltIn_Print_Area_1_5_8" localSheetId="3">#REF!</definedName>
    <definedName name="Excel_BuiltIn_Print_Area_1_5_8" localSheetId="2">#REF!</definedName>
    <definedName name="Excel_BuiltIn_Print_Area_1_5_8">#REF!</definedName>
    <definedName name="Excel_BuiltIn_Print_Area_1_6" localSheetId="3">#REF!</definedName>
    <definedName name="Excel_BuiltIn_Print_Area_1_6" localSheetId="2">#REF!</definedName>
    <definedName name="Excel_BuiltIn_Print_Area_1_6">#REF!</definedName>
    <definedName name="Excel_BuiltIn_Print_Area_1_8" localSheetId="3">#REF!</definedName>
    <definedName name="Excel_BuiltIn_Print_Area_1_8" localSheetId="2">#REF!</definedName>
    <definedName name="Excel_BuiltIn_Print_Area_1_8">#REF!</definedName>
    <definedName name="Excel_BuiltIn_Print_Area_2" localSheetId="3">[1]客戶別!#REF!</definedName>
    <definedName name="Excel_BuiltIn_Print_Area_2" localSheetId="2">[1]客戶別!#REF!</definedName>
    <definedName name="Excel_BuiltIn_Print_Area_2">[1]客戶別!#REF!</definedName>
    <definedName name="Excel_BuiltIn_Print_Area_2_1" localSheetId="3">#REF!</definedName>
    <definedName name="Excel_BuiltIn_Print_Area_2_1" localSheetId="2">#REF!</definedName>
    <definedName name="Excel_BuiltIn_Print_Area_2_1">#REF!</definedName>
    <definedName name="Excel_BuiltIn_Print_Area_2_3" localSheetId="3">[1]客戶別!#REF!</definedName>
    <definedName name="Excel_BuiltIn_Print_Area_2_3" localSheetId="2">[1]客戶別!#REF!</definedName>
    <definedName name="Excel_BuiltIn_Print_Area_2_3">[1]客戶別!#REF!</definedName>
    <definedName name="Excel_BuiltIn_Print_Area_2_5" localSheetId="3">[1]客戶別!#REF!</definedName>
    <definedName name="Excel_BuiltIn_Print_Area_2_5" localSheetId="2">[1]客戶別!#REF!</definedName>
    <definedName name="Excel_BuiltIn_Print_Area_2_5">[1]客戶別!#REF!</definedName>
    <definedName name="Excel_BuiltIn_Print_Area_2_7" localSheetId="3">#REF!</definedName>
    <definedName name="Excel_BuiltIn_Print_Area_2_7" localSheetId="2">#REF!</definedName>
    <definedName name="Excel_BuiltIn_Print_Area_2_7">#REF!</definedName>
    <definedName name="Excel_BuiltIn_Print_Area_2_8" localSheetId="3">#REF!</definedName>
    <definedName name="Excel_BuiltIn_Print_Area_2_8" localSheetId="2">#REF!</definedName>
    <definedName name="Excel_BuiltIn_Print_Area_2_8">#REF!</definedName>
    <definedName name="Excel_BuiltIn_Print_Area_3" localSheetId="3">#REF!</definedName>
    <definedName name="Excel_BuiltIn_Print_Area_3" localSheetId="2">#REF!</definedName>
    <definedName name="Excel_BuiltIn_Print_Area_3">#REF!</definedName>
    <definedName name="Excel_BuiltIn_Print_Area_3_1" localSheetId="3">#REF!</definedName>
    <definedName name="Excel_BuiltIn_Print_Area_3_1" localSheetId="2">#REF!</definedName>
    <definedName name="Excel_BuiltIn_Print_Area_3_1">#REF!</definedName>
    <definedName name="Excel_BuiltIn_Print_Area_3_7" localSheetId="3">#REF!</definedName>
    <definedName name="Excel_BuiltIn_Print_Area_3_7" localSheetId="2">#REF!</definedName>
    <definedName name="Excel_BuiltIn_Print_Area_3_7">#REF!</definedName>
    <definedName name="Excel_BuiltIn_Print_Area_3_8" localSheetId="3">#REF!</definedName>
    <definedName name="Excel_BuiltIn_Print_Area_3_8" localSheetId="2">#REF!</definedName>
    <definedName name="Excel_BuiltIn_Print_Area_3_8">#REF!</definedName>
    <definedName name="Excel_BuiltIn_Print_Area_4" localSheetId="3">#REF!</definedName>
    <definedName name="Excel_BuiltIn_Print_Area_4" localSheetId="2">#REF!</definedName>
    <definedName name="Excel_BuiltIn_Print_Area_4">#REF!</definedName>
    <definedName name="Excel_BuiltIn_Print_Area_4_1" localSheetId="3">#REF!</definedName>
    <definedName name="Excel_BuiltIn_Print_Area_4_1" localSheetId="2">#REF!</definedName>
    <definedName name="Excel_BuiltIn_Print_Area_4_1">#REF!</definedName>
    <definedName name="Excel_BuiltIn_Print_Area_4_7" localSheetId="3">#REF!</definedName>
    <definedName name="Excel_BuiltIn_Print_Area_4_7" localSheetId="2">#REF!</definedName>
    <definedName name="Excel_BuiltIn_Print_Area_4_7">#REF!</definedName>
    <definedName name="Excel_BuiltIn_Print_Area_4_8" localSheetId="3">#REF!</definedName>
    <definedName name="Excel_BuiltIn_Print_Area_4_8" localSheetId="2">#REF!</definedName>
    <definedName name="Excel_BuiltIn_Print_Area_4_8">#REF!</definedName>
    <definedName name="Excel_BuiltIn_Print_Area_5" localSheetId="3">#REF!</definedName>
    <definedName name="Excel_BuiltIn_Print_Area_5" localSheetId="2">#REF!</definedName>
    <definedName name="Excel_BuiltIn_Print_Area_5">#REF!</definedName>
    <definedName name="Excel_BuiltIn_Print_Area_5_1" localSheetId="3">#REF!</definedName>
    <definedName name="Excel_BuiltIn_Print_Area_5_1" localSheetId="2">#REF!</definedName>
    <definedName name="Excel_BuiltIn_Print_Area_5_1">#REF!</definedName>
    <definedName name="Excel_BuiltIn_Print_Area_5_7" localSheetId="3">#REF!</definedName>
    <definedName name="Excel_BuiltIn_Print_Area_5_7" localSheetId="2">#REF!</definedName>
    <definedName name="Excel_BuiltIn_Print_Area_5_7">#REF!</definedName>
    <definedName name="Excel_BuiltIn_Print_Area_5_8" localSheetId="3">#REF!</definedName>
    <definedName name="Excel_BuiltIn_Print_Area_5_8" localSheetId="2">#REF!</definedName>
    <definedName name="Excel_BuiltIn_Print_Area_5_8">#REF!</definedName>
    <definedName name="Excel_BuiltIn_Print_Area_6" localSheetId="3">#REF!</definedName>
    <definedName name="Excel_BuiltIn_Print_Area_6" localSheetId="2">#REF!</definedName>
    <definedName name="Excel_BuiltIn_Print_Area_6">#REF!</definedName>
    <definedName name="Excel_BuiltIn_Print_Area_6_1" localSheetId="3">#REF!</definedName>
    <definedName name="Excel_BuiltIn_Print_Area_6_1" localSheetId="2">#REF!</definedName>
    <definedName name="Excel_BuiltIn_Print_Area_6_1">#REF!</definedName>
    <definedName name="Excel_BuiltIn_Print_Area_6_7" localSheetId="3">#REF!</definedName>
    <definedName name="Excel_BuiltIn_Print_Area_6_7" localSheetId="2">#REF!</definedName>
    <definedName name="Excel_BuiltIn_Print_Area_6_7">#REF!</definedName>
    <definedName name="Excel_BuiltIn_Print_Area_6_8" localSheetId="3">#REF!</definedName>
    <definedName name="Excel_BuiltIn_Print_Area_6_8" localSheetId="2">#REF!</definedName>
    <definedName name="Excel_BuiltIn_Print_Area_6_8">#REF!</definedName>
    <definedName name="Excel_BuiltIn_Print_Area_8" localSheetId="3">#REF!</definedName>
    <definedName name="Excel_BuiltIn_Print_Area_8" localSheetId="2">#REF!</definedName>
    <definedName name="Excel_BuiltIn_Print_Area_8">#REF!</definedName>
    <definedName name="Excel_BuiltIn_Print_Titles_1" localSheetId="3">#REF!</definedName>
    <definedName name="Excel_BuiltIn_Print_Titles_1" localSheetId="2">#REF!</definedName>
    <definedName name="Excel_BuiltIn_Print_Titles_1">#REF!</definedName>
    <definedName name="Excel_BuiltIn_Print_Titles_1_1" localSheetId="3">#REF!</definedName>
    <definedName name="Excel_BuiltIn_Print_Titles_1_1" localSheetId="2">#REF!</definedName>
    <definedName name="Excel_BuiltIn_Print_Titles_1_1">#REF!</definedName>
    <definedName name="Excel_BuiltIn_Print_Titles_2" localSheetId="3">#REF!</definedName>
    <definedName name="Excel_BuiltIn_Print_Titles_2" localSheetId="2">#REF!</definedName>
    <definedName name="Excel_BuiltIn_Print_Titles_2">#REF!</definedName>
    <definedName name="Excel_BuiltIn_Print_Titles_2_1">NA()</definedName>
    <definedName name="Excel_BuiltIn_Print_Titles_3" localSheetId="3">#REF!</definedName>
    <definedName name="Excel_BuiltIn_Print_Titles_3" localSheetId="2">#REF!</definedName>
    <definedName name="Excel_BuiltIn_Print_Titles_3">#REF!</definedName>
    <definedName name="Excel_BuiltIn_Print_Titles_3_1" localSheetId="3">#REF!</definedName>
    <definedName name="Excel_BuiltIn_Print_Titles_3_1" localSheetId="2">#REF!</definedName>
    <definedName name="Excel_BuiltIn_Print_Titles_3_1">#REF!</definedName>
    <definedName name="Excel_BuiltIn_Print_Titles_4" localSheetId="3">#REF!</definedName>
    <definedName name="Excel_BuiltIn_Print_Titles_4" localSheetId="2">#REF!</definedName>
    <definedName name="Excel_BuiltIn_Print_Titles_4">#REF!</definedName>
    <definedName name="Excel_BuiltIn_Print_Titles_4_1">NA()</definedName>
    <definedName name="Excel_BuiltIn_Print_Titles_5" localSheetId="3">#REF!</definedName>
    <definedName name="Excel_BuiltIn_Print_Titles_5" localSheetId="2">#REF!</definedName>
    <definedName name="Excel_BuiltIn_Print_Titles_5">#REF!</definedName>
    <definedName name="Excel_BuiltIn_Print_Titles_8" localSheetId="3">#REF!</definedName>
    <definedName name="Excel_BuiltIn_Print_Titles_8" localSheetId="2">#REF!</definedName>
    <definedName name="Excel_BuiltIn_Print_Titles_8">#REF!</definedName>
    <definedName name="Excel_BuiltIn_Print_Titles_9" localSheetId="3">#REF!</definedName>
    <definedName name="Excel_BuiltIn_Print_Titles_9" localSheetId="2">#REF!</definedName>
    <definedName name="Excel_BuiltIn_Print_Titles_9">#REF!</definedName>
    <definedName name="f" localSheetId="3">#REF!</definedName>
    <definedName name="f" localSheetId="2">#REF!</definedName>
    <definedName name="f">#REF!</definedName>
    <definedName name="ff" localSheetId="3">[3]客戶別!#REF!</definedName>
    <definedName name="ff" localSheetId="2">[3]客戶別!#REF!</definedName>
    <definedName name="ff">[3]客戶別!#REF!</definedName>
    <definedName name="fff" localSheetId="3">[3]客戶別!#REF!</definedName>
    <definedName name="fff" localSheetId="2">[3]客戶別!#REF!</definedName>
    <definedName name="fff">[3]客戶別!#REF!</definedName>
    <definedName name="ffff" localSheetId="3">#REF!</definedName>
    <definedName name="ffff" localSheetId="2">#REF!</definedName>
    <definedName name="ffff">#REF!</definedName>
    <definedName name="fffff" localSheetId="3">#REF!</definedName>
    <definedName name="fffff" localSheetId="2">#REF!</definedName>
    <definedName name="fffff">#REF!</definedName>
    <definedName name="ffffff" localSheetId="3">#REF!</definedName>
    <definedName name="ffffff" localSheetId="2">#REF!</definedName>
    <definedName name="ffffff">#REF!</definedName>
    <definedName name="FiscalPeriod1CE" localSheetId="1">'Quarterly IS-3M'!$I$7</definedName>
    <definedName name="FiscalPeriod1CE" localSheetId="2">'Quarterly IS-6M'!#REF!</definedName>
    <definedName name="FiscalPeriod1CE_2" localSheetId="1">'Quarterly IS-3M'!#REF!</definedName>
    <definedName name="FiscalPeriod1CE_2" localSheetId="2">'Quarterly IS-6M'!$F$8</definedName>
    <definedName name="FiscalPeriodCE" localSheetId="1">'Quarterly IS-3M'!$C$7</definedName>
    <definedName name="FiscalPeriodCE" localSheetId="2">'Quarterly IS-6M'!#REF!</definedName>
    <definedName name="FiscalPeriodCE_2" localSheetId="1">'Quarterly IS-3M'!#REF!</definedName>
    <definedName name="FiscalPeriodCE_2" localSheetId="2">'Quarterly IS-6M'!$C$8</definedName>
    <definedName name="g" localSheetId="3">#REF!</definedName>
    <definedName name="g" localSheetId="2">#REF!</definedName>
    <definedName name="g">#REF!</definedName>
    <definedName name="gg" localSheetId="3">#REF!</definedName>
    <definedName name="gg" localSheetId="2">#REF!</definedName>
    <definedName name="gg">#REF!</definedName>
    <definedName name="ggg" localSheetId="3">#REF!</definedName>
    <definedName name="ggg" localSheetId="2">#REF!</definedName>
    <definedName name="ggg">#REF!</definedName>
    <definedName name="gggg" localSheetId="3">#REF!</definedName>
    <definedName name="gggg" localSheetId="2">#REF!</definedName>
    <definedName name="gggg">#REF!</definedName>
    <definedName name="ggggg" localSheetId="3">#REF!</definedName>
    <definedName name="ggggg" localSheetId="2">#REF!</definedName>
    <definedName name="ggggg">#REF!</definedName>
    <definedName name="gggggg" localSheetId="3">#REF!</definedName>
    <definedName name="gggggg" localSheetId="2">#REF!</definedName>
    <definedName name="gggggg">#REF!</definedName>
    <definedName name="_xlnm.Print_Area" localSheetId="1">'Quarterly IS-3M'!$A$1:$P$56</definedName>
    <definedName name="ssssss" localSheetId="3">#REF!</definedName>
    <definedName name="ssssss" localSheetId="2">#REF!</definedName>
    <definedName name="ssssss">#REF!</definedName>
    <definedName name="t" localSheetId="3">#REF!</definedName>
    <definedName name="t" localSheetId="2">#REF!</definedName>
    <definedName name="t">#REF!</definedName>
    <definedName name="tee" localSheetId="3">#REF!</definedName>
    <definedName name="tee" localSheetId="2">#REF!</definedName>
    <definedName name="tee">#REF!</definedName>
    <definedName name="teee" localSheetId="3">#REF!</definedName>
    <definedName name="teee" localSheetId="2">#REF!</definedName>
    <definedName name="teee">#REF!</definedName>
    <definedName name="TEMP" localSheetId="3">#REF!</definedName>
    <definedName name="TEMP" localSheetId="2">#REF!</definedName>
    <definedName name="TEMP">#REF!</definedName>
    <definedName name="tt" localSheetId="3">#REF!</definedName>
    <definedName name="tt" localSheetId="2">#REF!</definedName>
    <definedName name="tt">#REF!</definedName>
    <definedName name="ttt" localSheetId="3">#REF!</definedName>
    <definedName name="ttt" localSheetId="2">#REF!</definedName>
    <definedName name="ttt">#REF!</definedName>
    <definedName name="tttt" localSheetId="3">#REF!</definedName>
    <definedName name="tttt" localSheetId="2">#REF!</definedName>
    <definedName name="tttt">#REF!</definedName>
    <definedName name="ttttt" localSheetId="3">#REF!</definedName>
    <definedName name="ttttt" localSheetId="2">#REF!</definedName>
    <definedName name="ttttt">#REF!</definedName>
    <definedName name="tttttt" localSheetId="3">#REF!</definedName>
    <definedName name="tttttt" localSheetId="2">#REF!</definedName>
    <definedName name="tttttt">#REF!</definedName>
    <definedName name="wwwwwwwwwwww" localSheetId="3">#REF!</definedName>
    <definedName name="wwwwwwwwwwww" localSheetId="2">#REF!</definedName>
    <definedName name="wwwwwwwwwwww">#REF!</definedName>
    <definedName name="YES_NO">[4]選項清單!$U$3:$U$4</definedName>
    <definedName name="快" localSheetId="3">#REF!</definedName>
    <definedName name="快" localSheetId="2">#REF!</definedName>
    <definedName name="快">#REF!</definedName>
    <definedName name="附件10" localSheetId="3">[5]附件10_二壓板說明!#REF!</definedName>
    <definedName name="附件10" localSheetId="2">[5]附件10_二壓板說明!#REF!</definedName>
    <definedName name="附件10">[5]附件10_二壓板說明!#REF!</definedName>
  </definedNames>
  <calcPr calcId="162913"/>
</workbook>
</file>

<file path=xl/calcChain.xml><?xml version="1.0" encoding="utf-8"?>
<calcChain xmlns="http://schemas.openxmlformats.org/spreadsheetml/2006/main">
  <c r="D19" i="83" l="1"/>
  <c r="D30" i="83"/>
  <c r="D28" i="83"/>
  <c r="D31" i="83"/>
  <c r="M37" i="82" l="1"/>
  <c r="D49" i="87" l="1"/>
  <c r="D29" i="87"/>
  <c r="D20" i="87"/>
  <c r="C21" i="88"/>
  <c r="E20" i="88"/>
  <c r="E21" i="88" s="1"/>
  <c r="E19" i="88"/>
  <c r="E18" i="88"/>
  <c r="E11" i="88"/>
  <c r="E10" i="88"/>
  <c r="E28" i="88"/>
  <c r="E25" i="88"/>
  <c r="E16" i="88"/>
  <c r="E9" i="88"/>
  <c r="J52" i="87"/>
  <c r="D31" i="87"/>
  <c r="D32" i="87"/>
  <c r="J44" i="87"/>
  <c r="J40" i="87"/>
  <c r="J36" i="87"/>
  <c r="J26" i="87"/>
  <c r="J24" i="87"/>
  <c r="M59" i="82"/>
  <c r="P59" i="82"/>
  <c r="D17" i="83" l="1"/>
  <c r="D19" i="82"/>
  <c r="D10" i="82"/>
  <c r="D62" i="82"/>
  <c r="D60" i="82"/>
  <c r="I50" i="82"/>
  <c r="F50" i="82"/>
  <c r="C50" i="82"/>
  <c r="D46" i="82"/>
  <c r="D37" i="82"/>
  <c r="G31" i="87"/>
  <c r="G19" i="87"/>
  <c r="G30" i="83"/>
  <c r="G28" i="83"/>
  <c r="G17" i="83"/>
  <c r="G19" i="83"/>
  <c r="J31" i="83"/>
  <c r="G64" i="82"/>
  <c r="G60" i="82" l="1"/>
  <c r="G41" i="82"/>
  <c r="G38" i="82"/>
  <c r="G33" i="82"/>
  <c r="G20" i="82"/>
  <c r="G19" i="82"/>
  <c r="G9" i="82"/>
  <c r="G14" i="82"/>
  <c r="J46" i="82" l="1"/>
  <c r="G46" i="82"/>
  <c r="O46" i="82"/>
  <c r="L46" i="82"/>
  <c r="M46" i="82" s="1"/>
  <c r="J64" i="82" l="1"/>
  <c r="J56" i="82"/>
  <c r="J10" i="82"/>
  <c r="J60" i="82"/>
  <c r="J23" i="83" l="1"/>
  <c r="G23" i="83"/>
  <c r="D23" i="83"/>
  <c r="O23" i="83"/>
  <c r="P23" i="83" s="1"/>
  <c r="L23" i="83"/>
  <c r="J43" i="83" l="1"/>
  <c r="J29" i="83"/>
  <c r="J30" i="83"/>
  <c r="D29" i="83" l="1"/>
  <c r="G31" i="83"/>
  <c r="D50" i="87" l="1"/>
  <c r="D24" i="87"/>
  <c r="D52" i="87" l="1"/>
  <c r="C32" i="88"/>
  <c r="O35" i="82" l="1"/>
  <c r="P35" i="82" s="1"/>
  <c r="O36" i="82"/>
  <c r="P36" i="82" s="1"/>
  <c r="O37" i="82"/>
  <c r="P37" i="82" s="1"/>
  <c r="O38" i="82"/>
  <c r="P38" i="82" s="1"/>
  <c r="O39" i="82"/>
  <c r="O40" i="82"/>
  <c r="L35" i="82"/>
  <c r="M35" i="82" s="1"/>
  <c r="L36" i="82"/>
  <c r="L37" i="82"/>
  <c r="L38" i="82"/>
  <c r="M38" i="82" s="1"/>
  <c r="L39" i="82"/>
  <c r="M39" i="82" s="1"/>
  <c r="L40" i="82"/>
  <c r="I26" i="88" l="1"/>
  <c r="G26" i="88"/>
  <c r="E26" i="88"/>
  <c r="C26" i="88"/>
  <c r="I21" i="88"/>
  <c r="G21" i="88"/>
  <c r="I13" i="88"/>
  <c r="G13" i="88"/>
  <c r="I30" i="88" l="1"/>
  <c r="I34" i="88" s="1"/>
  <c r="I35" i="88" s="1"/>
  <c r="G30" i="88"/>
  <c r="G34" i="88" s="1"/>
  <c r="G35" i="88" l="1"/>
  <c r="E32" i="88"/>
  <c r="I56" i="87"/>
  <c r="J56" i="87" s="1"/>
  <c r="I55" i="87"/>
  <c r="J55" i="87" s="1"/>
  <c r="F52" i="87"/>
  <c r="C52" i="87"/>
  <c r="I50" i="87"/>
  <c r="J50" i="87" s="1"/>
  <c r="G50" i="87"/>
  <c r="I49" i="87"/>
  <c r="J49" i="87" s="1"/>
  <c r="G49" i="87"/>
  <c r="I44" i="87"/>
  <c r="G44" i="87"/>
  <c r="D44" i="87"/>
  <c r="I38" i="87"/>
  <c r="J38" i="87" s="1"/>
  <c r="G38" i="87"/>
  <c r="D38" i="87"/>
  <c r="F34" i="87"/>
  <c r="C34" i="87"/>
  <c r="I32" i="87"/>
  <c r="J32" i="87" s="1"/>
  <c r="G32" i="87"/>
  <c r="I31" i="87"/>
  <c r="J31" i="87" s="1"/>
  <c r="I30" i="87"/>
  <c r="J30" i="87" s="1"/>
  <c r="G30" i="87"/>
  <c r="D30" i="87"/>
  <c r="I29" i="87"/>
  <c r="J29" i="87" s="1"/>
  <c r="G29" i="87"/>
  <c r="I24" i="87"/>
  <c r="G24" i="87"/>
  <c r="F22" i="87"/>
  <c r="C22" i="87"/>
  <c r="I20" i="87"/>
  <c r="J20" i="87" s="1"/>
  <c r="G20" i="87"/>
  <c r="I19" i="87"/>
  <c r="J19" i="87" s="1"/>
  <c r="D19" i="87"/>
  <c r="I18" i="87"/>
  <c r="J18" i="87" s="1"/>
  <c r="G18" i="87"/>
  <c r="D18" i="87"/>
  <c r="F15" i="87"/>
  <c r="C15" i="87"/>
  <c r="I13" i="87"/>
  <c r="J13" i="87" s="1"/>
  <c r="G13" i="87"/>
  <c r="D13" i="87"/>
  <c r="I11" i="87"/>
  <c r="J11" i="87" s="1"/>
  <c r="G11" i="87"/>
  <c r="D11" i="87"/>
  <c r="I52" i="87" l="1"/>
  <c r="D22" i="87"/>
  <c r="D26" i="87" s="1"/>
  <c r="I22" i="87"/>
  <c r="J22" i="87" s="1"/>
  <c r="I34" i="87"/>
  <c r="J34" i="87" s="1"/>
  <c r="G52" i="87"/>
  <c r="C26" i="87"/>
  <c r="C36" i="87" s="1"/>
  <c r="D15" i="87"/>
  <c r="D34" i="87"/>
  <c r="G34" i="87"/>
  <c r="G22" i="87"/>
  <c r="G15" i="87"/>
  <c r="G26" i="87" s="1"/>
  <c r="F26" i="87"/>
  <c r="F36" i="87" s="1"/>
  <c r="F40" i="87" s="1"/>
  <c r="F59" i="87" s="1"/>
  <c r="I15" i="87"/>
  <c r="J15" i="87" s="1"/>
  <c r="G36" i="87" l="1"/>
  <c r="D36" i="87"/>
  <c r="D40" i="87" s="1"/>
  <c r="D59" i="87" s="1"/>
  <c r="I26" i="87"/>
  <c r="F46" i="87"/>
  <c r="G46" i="87" s="1"/>
  <c r="I36" i="87"/>
  <c r="C40" i="87"/>
  <c r="G40" i="87" l="1"/>
  <c r="G59" i="87" s="1"/>
  <c r="I40" i="87"/>
  <c r="C59" i="87"/>
  <c r="C46" i="87"/>
  <c r="D46" i="87" l="1"/>
  <c r="I46" i="87"/>
  <c r="J46" i="87" s="1"/>
  <c r="C33" i="83" l="1"/>
  <c r="G37" i="83" l="1"/>
  <c r="G43" i="83"/>
  <c r="D37" i="83" l="1"/>
  <c r="I61" i="82" l="1"/>
  <c r="I63" i="82" s="1"/>
  <c r="C61" i="82"/>
  <c r="C63" i="82" s="1"/>
  <c r="F61" i="82" l="1"/>
  <c r="F63" i="82" s="1"/>
  <c r="D43" i="83" l="1"/>
  <c r="G48" i="83"/>
  <c r="J49" i="83" l="1"/>
  <c r="G29" i="83"/>
  <c r="O55" i="83"/>
  <c r="P55" i="83" s="1"/>
  <c r="L55" i="83"/>
  <c r="M55" i="83" s="1"/>
  <c r="O54" i="83"/>
  <c r="P54" i="83" s="1"/>
  <c r="L54" i="83"/>
  <c r="M54" i="83" s="1"/>
  <c r="O49" i="83"/>
  <c r="P49" i="83" s="1"/>
  <c r="L49" i="83"/>
  <c r="M49" i="83" s="1"/>
  <c r="O48" i="83"/>
  <c r="P48" i="83" s="1"/>
  <c r="L48" i="83"/>
  <c r="M48" i="83" s="1"/>
  <c r="O43" i="83"/>
  <c r="P43" i="83" s="1"/>
  <c r="L43" i="83"/>
  <c r="M43" i="83" s="1"/>
  <c r="O37" i="83"/>
  <c r="P37" i="83" s="1"/>
  <c r="L37" i="83"/>
  <c r="M37" i="83" s="1"/>
  <c r="O31" i="83"/>
  <c r="P31" i="83" s="1"/>
  <c r="L31" i="83"/>
  <c r="M31" i="83" s="1"/>
  <c r="O30" i="83"/>
  <c r="P30" i="83" s="1"/>
  <c r="L30" i="83"/>
  <c r="M30" i="83" s="1"/>
  <c r="O29" i="83"/>
  <c r="P29" i="83" s="1"/>
  <c r="L29" i="83"/>
  <c r="M29" i="83" s="1"/>
  <c r="O28" i="83"/>
  <c r="P28" i="83" s="1"/>
  <c r="L28" i="83"/>
  <c r="M28" i="83" s="1"/>
  <c r="O19" i="83"/>
  <c r="P19" i="83" s="1"/>
  <c r="L19" i="83"/>
  <c r="M19" i="83" s="1"/>
  <c r="O18" i="83"/>
  <c r="P18" i="83" s="1"/>
  <c r="L18" i="83"/>
  <c r="M18" i="83" s="1"/>
  <c r="O17" i="83"/>
  <c r="P17" i="83" s="1"/>
  <c r="L17" i="83"/>
  <c r="M17" i="83" s="1"/>
  <c r="O12" i="83"/>
  <c r="P12" i="83" s="1"/>
  <c r="L12" i="83"/>
  <c r="M12" i="83" s="1"/>
  <c r="J48" i="83"/>
  <c r="J37" i="83"/>
  <c r="J28" i="83"/>
  <c r="J19" i="83"/>
  <c r="J18" i="83"/>
  <c r="J17" i="83"/>
  <c r="J12" i="83"/>
  <c r="J10" i="83"/>
  <c r="G49" i="83"/>
  <c r="G18" i="83"/>
  <c r="G12" i="83"/>
  <c r="G10" i="83"/>
  <c r="D49" i="83"/>
  <c r="D48" i="83"/>
  <c r="D18" i="83"/>
  <c r="D12" i="83"/>
  <c r="D10" i="83"/>
  <c r="F21" i="83"/>
  <c r="I51" i="83"/>
  <c r="F51" i="83"/>
  <c r="I33" i="83"/>
  <c r="F33" i="83"/>
  <c r="I21" i="83"/>
  <c r="I14" i="83"/>
  <c r="F14" i="83"/>
  <c r="C51" i="83"/>
  <c r="C14" i="83"/>
  <c r="C21" i="83"/>
  <c r="O10" i="83"/>
  <c r="P10" i="83" s="1"/>
  <c r="L10" i="83"/>
  <c r="L10" i="82"/>
  <c r="M10" i="82" s="1"/>
  <c r="O10" i="82"/>
  <c r="P10" i="82" s="1"/>
  <c r="L11" i="82"/>
  <c r="M11" i="82" s="1"/>
  <c r="O11" i="82"/>
  <c r="P11" i="82" s="1"/>
  <c r="L12" i="82"/>
  <c r="M12" i="82" s="1"/>
  <c r="O12" i="82"/>
  <c r="P12" i="82" s="1"/>
  <c r="L13" i="82"/>
  <c r="M13" i="82" s="1"/>
  <c r="O13" i="82"/>
  <c r="P13" i="82" s="1"/>
  <c r="L14" i="82"/>
  <c r="M14" i="82" s="1"/>
  <c r="O14" i="82"/>
  <c r="P14" i="82" s="1"/>
  <c r="L19" i="82"/>
  <c r="M19" i="82" s="1"/>
  <c r="O19" i="82"/>
  <c r="P19" i="82" s="1"/>
  <c r="L20" i="82"/>
  <c r="M20" i="82" s="1"/>
  <c r="O20" i="82"/>
  <c r="P20" i="82" s="1"/>
  <c r="L21" i="82"/>
  <c r="M21" i="82" s="1"/>
  <c r="O21" i="82"/>
  <c r="P21" i="82" s="1"/>
  <c r="L22" i="82"/>
  <c r="M22" i="82" s="1"/>
  <c r="O22" i="82"/>
  <c r="P22" i="82" s="1"/>
  <c r="L23" i="82"/>
  <c r="M23" i="82" s="1"/>
  <c r="O23" i="82"/>
  <c r="P23" i="82" s="1"/>
  <c r="L33" i="82"/>
  <c r="M33" i="82" s="1"/>
  <c r="O33" i="82"/>
  <c r="P33" i="82" s="1"/>
  <c r="L34" i="82"/>
  <c r="M34" i="82" s="1"/>
  <c r="O34" i="82"/>
  <c r="P34" i="82" s="1"/>
  <c r="P39" i="82"/>
  <c r="M40" i="82"/>
  <c r="P40" i="82"/>
  <c r="L41" i="82"/>
  <c r="M41" i="82" s="1"/>
  <c r="O41" i="82"/>
  <c r="P41" i="82" s="1"/>
  <c r="L47" i="82"/>
  <c r="M47" i="82" s="1"/>
  <c r="O47" i="82"/>
  <c r="P47" i="82" s="1"/>
  <c r="L48" i="82"/>
  <c r="M48" i="82" s="1"/>
  <c r="O48" i="82"/>
  <c r="P48" i="82" s="1"/>
  <c r="L55" i="82"/>
  <c r="M55" i="82" s="1"/>
  <c r="O55" i="82"/>
  <c r="P55" i="82" s="1"/>
  <c r="L56" i="82"/>
  <c r="M56" i="82" s="1"/>
  <c r="O56" i="82"/>
  <c r="P56" i="82" s="1"/>
  <c r="L58" i="82"/>
  <c r="M58" i="82" s="1"/>
  <c r="O58" i="82"/>
  <c r="P58" i="82" s="1"/>
  <c r="L59" i="82"/>
  <c r="O59" i="82"/>
  <c r="L60" i="82"/>
  <c r="M60" i="82" s="1"/>
  <c r="O60" i="82"/>
  <c r="P60" i="82" s="1"/>
  <c r="L62" i="82"/>
  <c r="M62" i="82" s="1"/>
  <c r="O62" i="82"/>
  <c r="P62" i="82" s="1"/>
  <c r="L63" i="82"/>
  <c r="M63" i="82" s="1"/>
  <c r="O63" i="82"/>
  <c r="P63" i="82" s="1"/>
  <c r="L64" i="82"/>
  <c r="M64" i="82" s="1"/>
  <c r="O64" i="82"/>
  <c r="P64" i="82" s="1"/>
  <c r="O9" i="82"/>
  <c r="P9" i="82" s="1"/>
  <c r="L9" i="82"/>
  <c r="M9" i="82" s="1"/>
  <c r="I66" i="82"/>
  <c r="F66" i="82"/>
  <c r="I43" i="82"/>
  <c r="F43" i="82"/>
  <c r="I25" i="82"/>
  <c r="F25" i="82"/>
  <c r="I16" i="82"/>
  <c r="F16" i="82"/>
  <c r="C66" i="82"/>
  <c r="O61" i="82"/>
  <c r="P61" i="82" s="1"/>
  <c r="C43" i="82"/>
  <c r="C25" i="82"/>
  <c r="C16" i="82"/>
  <c r="M10" i="83" l="1"/>
  <c r="F25" i="83"/>
  <c r="F35" i="83" s="1"/>
  <c r="I25" i="83"/>
  <c r="I35" i="83" s="1"/>
  <c r="C25" i="83"/>
  <c r="O51" i="83"/>
  <c r="P51" i="83" s="1"/>
  <c r="L51" i="83"/>
  <c r="M51" i="83" s="1"/>
  <c r="J33" i="83"/>
  <c r="G14" i="83"/>
  <c r="O21" i="83"/>
  <c r="P21" i="83" s="1"/>
  <c r="O14" i="83"/>
  <c r="P14" i="83" s="1"/>
  <c r="O33" i="83"/>
  <c r="P33" i="83" s="1"/>
  <c r="J14" i="83"/>
  <c r="D14" i="83"/>
  <c r="D51" i="83"/>
  <c r="O50" i="82"/>
  <c r="P50" i="82" s="1"/>
  <c r="O16" i="82"/>
  <c r="P16" i="82" s="1"/>
  <c r="I27" i="82"/>
  <c r="J21" i="83"/>
  <c r="L21" i="83"/>
  <c r="M21" i="83" s="1"/>
  <c r="D21" i="83"/>
  <c r="G51" i="83"/>
  <c r="L33" i="83"/>
  <c r="M33" i="83" s="1"/>
  <c r="L14" i="83"/>
  <c r="M14" i="83" s="1"/>
  <c r="D33" i="83"/>
  <c r="J51" i="83"/>
  <c r="L25" i="82"/>
  <c r="M25" i="82" s="1"/>
  <c r="L50" i="82"/>
  <c r="M50" i="82" s="1"/>
  <c r="L66" i="82"/>
  <c r="M66" i="82" s="1"/>
  <c r="I52" i="82"/>
  <c r="I68" i="82" s="1"/>
  <c r="C52" i="82"/>
  <c r="C68" i="82" s="1"/>
  <c r="O66" i="82"/>
  <c r="P66" i="82" s="1"/>
  <c r="L61" i="82"/>
  <c r="M61" i="82" s="1"/>
  <c r="C27" i="82"/>
  <c r="F27" i="82"/>
  <c r="O25" i="82"/>
  <c r="P25" i="82" s="1"/>
  <c r="L16" i="82"/>
  <c r="M16" i="82" s="1"/>
  <c r="G21" i="83"/>
  <c r="G33" i="83"/>
  <c r="O43" i="82"/>
  <c r="P43" i="82" s="1"/>
  <c r="L43" i="82"/>
  <c r="M43" i="82" s="1"/>
  <c r="F52" i="82"/>
  <c r="F68" i="82" s="1"/>
  <c r="D56" i="82" l="1"/>
  <c r="D64" i="82"/>
  <c r="D25" i="83"/>
  <c r="D35" i="83" s="1"/>
  <c r="O25" i="83"/>
  <c r="P25" i="83" s="1"/>
  <c r="L25" i="83"/>
  <c r="M25" i="83" s="1"/>
  <c r="G25" i="83"/>
  <c r="G35" i="83" s="1"/>
  <c r="G39" i="83" s="1"/>
  <c r="G58" i="83" s="1"/>
  <c r="J47" i="82"/>
  <c r="J36" i="82"/>
  <c r="J37" i="82"/>
  <c r="J38" i="82"/>
  <c r="J39" i="82"/>
  <c r="G37" i="82"/>
  <c r="G39" i="82"/>
  <c r="G36" i="82"/>
  <c r="G56" i="82"/>
  <c r="G47" i="82"/>
  <c r="G40" i="82"/>
  <c r="D14" i="82"/>
  <c r="D36" i="82"/>
  <c r="D38" i="82"/>
  <c r="D41" i="82"/>
  <c r="D23" i="82"/>
  <c r="D20" i="82"/>
  <c r="D47" i="82"/>
  <c r="D48" i="82"/>
  <c r="G23" i="82"/>
  <c r="J11" i="82"/>
  <c r="J59" i="82"/>
  <c r="J25" i="83"/>
  <c r="J35" i="83" s="1"/>
  <c r="J39" i="83" s="1"/>
  <c r="J58" i="83" s="1"/>
  <c r="I39" i="83"/>
  <c r="I45" i="83" s="1"/>
  <c r="J45" i="83" s="1"/>
  <c r="G55" i="82"/>
  <c r="J55" i="82"/>
  <c r="J62" i="82"/>
  <c r="J21" i="82"/>
  <c r="D9" i="82"/>
  <c r="J41" i="82"/>
  <c r="J34" i="82"/>
  <c r="J40" i="82"/>
  <c r="J58" i="82"/>
  <c r="J33" i="82"/>
  <c r="J35" i="82"/>
  <c r="J14" i="82"/>
  <c r="J48" i="82"/>
  <c r="D55" i="82"/>
  <c r="D12" i="82"/>
  <c r="D13" i="82"/>
  <c r="C35" i="83"/>
  <c r="L35" i="83" s="1"/>
  <c r="M35" i="83" s="1"/>
  <c r="G48" i="82"/>
  <c r="G62" i="82"/>
  <c r="G22" i="82"/>
  <c r="G12" i="82"/>
  <c r="G13" i="82"/>
  <c r="G58" i="82"/>
  <c r="G21" i="82"/>
  <c r="G34" i="82"/>
  <c r="G10" i="82"/>
  <c r="G11" i="82"/>
  <c r="F72" i="82"/>
  <c r="O52" i="82"/>
  <c r="P52" i="82" s="1"/>
  <c r="D22" i="82"/>
  <c r="D21" i="82"/>
  <c r="D11" i="82"/>
  <c r="L52" i="82"/>
  <c r="M52" i="82" s="1"/>
  <c r="D34" i="82"/>
  <c r="D35" i="82"/>
  <c r="D40" i="82"/>
  <c r="O27" i="82"/>
  <c r="P27" i="82" s="1"/>
  <c r="D33" i="82"/>
  <c r="D58" i="82"/>
  <c r="D39" i="82"/>
  <c r="L27" i="82"/>
  <c r="M27" i="82" s="1"/>
  <c r="D59" i="82"/>
  <c r="G59" i="82"/>
  <c r="G35" i="82"/>
  <c r="F39" i="83"/>
  <c r="C72" i="82"/>
  <c r="L68" i="82"/>
  <c r="M68" i="82" s="1"/>
  <c r="O68" i="82"/>
  <c r="P68" i="82" s="1"/>
  <c r="J19" i="82"/>
  <c r="J12" i="82"/>
  <c r="J9" i="82"/>
  <c r="J13" i="82"/>
  <c r="J22" i="82"/>
  <c r="J20" i="82"/>
  <c r="I72" i="82"/>
  <c r="J23" i="82"/>
  <c r="D61" i="82" l="1"/>
  <c r="D63" i="82" s="1"/>
  <c r="D66" i="82" s="1"/>
  <c r="I58" i="83"/>
  <c r="G61" i="82"/>
  <c r="G63" i="82" s="1"/>
  <c r="G66" i="82" s="1"/>
  <c r="D39" i="83"/>
  <c r="D58" i="83" s="1"/>
  <c r="J61" i="82"/>
  <c r="J63" i="82" s="1"/>
  <c r="J66" i="82" s="1"/>
  <c r="G16" i="82"/>
  <c r="J50" i="82"/>
  <c r="J43" i="82"/>
  <c r="D16" i="82"/>
  <c r="D25" i="82"/>
  <c r="G25" i="82"/>
  <c r="G50" i="82"/>
  <c r="C39" i="83"/>
  <c r="L39" i="83" s="1"/>
  <c r="M39" i="83" s="1"/>
  <c r="O35" i="83"/>
  <c r="P35" i="83" s="1"/>
  <c r="J16" i="82"/>
  <c r="G43" i="82"/>
  <c r="D43" i="82"/>
  <c r="D50" i="82"/>
  <c r="F58" i="83"/>
  <c r="F45" i="83"/>
  <c r="G45" i="83" s="1"/>
  <c r="J25" i="82"/>
  <c r="J52" i="82" l="1"/>
  <c r="J68" i="82" s="1"/>
  <c r="G27" i="82"/>
  <c r="D27" i="82"/>
  <c r="D52" i="82"/>
  <c r="D68" i="82" s="1"/>
  <c r="G52" i="82"/>
  <c r="G68" i="82" s="1"/>
  <c r="O39" i="83"/>
  <c r="P39" i="83" s="1"/>
  <c r="C58" i="83"/>
  <c r="C45" i="83"/>
  <c r="L45" i="83" s="1"/>
  <c r="M45" i="83" s="1"/>
  <c r="J27" i="82"/>
  <c r="I73" i="82" l="1"/>
  <c r="C73" i="82"/>
  <c r="D45" i="83"/>
  <c r="O45" i="83"/>
  <c r="P45" i="83" s="1"/>
  <c r="C13" i="88" l="1"/>
  <c r="C30" i="88" s="1"/>
  <c r="C34" i="88" s="1"/>
  <c r="C35" i="88" s="1"/>
  <c r="E12" i="88"/>
  <c r="E13" i="88" s="1"/>
  <c r="E30" i="88" s="1"/>
  <c r="E34" i="88" s="1"/>
  <c r="E35" i="88" s="1"/>
</calcChain>
</file>

<file path=xl/sharedStrings.xml><?xml version="1.0" encoding="utf-8"?>
<sst xmlns="http://schemas.openxmlformats.org/spreadsheetml/2006/main" count="187" uniqueCount="133">
  <si>
    <t>%</t>
  </si>
  <si>
    <t>YoY</t>
    <phoneticPr fontId="16" type="noConversion"/>
  </si>
  <si>
    <t>Amount</t>
  </si>
  <si>
    <t>CHUNGHWA PRECISION TEST TECH. CO., LTD. AND SUBSIDIARIES</t>
  </si>
  <si>
    <t>CONSOLIDATED BALANCE SHEETS</t>
  </si>
  <si>
    <t>(In Thousands of New Taiwan Dollars)</t>
  </si>
  <si>
    <t>ASSETS</t>
  </si>
  <si>
    <t>Prepayments</t>
  </si>
  <si>
    <t>Total current assets</t>
  </si>
  <si>
    <t>LIABILITIES AND EQUITY</t>
  </si>
  <si>
    <t>Accounts payable</t>
  </si>
  <si>
    <t>Salary and bonus payable</t>
  </si>
  <si>
    <t>Total current liabilities</t>
  </si>
  <si>
    <t>Guarantee deposits received</t>
  </si>
  <si>
    <t>Total non-current liabilities</t>
  </si>
  <si>
    <t xml:space="preserve">    Total liabilities</t>
  </si>
  <si>
    <t>Ordinary shares</t>
  </si>
  <si>
    <t>Additional paid-in capital</t>
  </si>
  <si>
    <t>Retained earnings</t>
  </si>
  <si>
    <t>Legal reserve</t>
  </si>
  <si>
    <t>Special reserve</t>
  </si>
  <si>
    <t>Unappropriated earnings</t>
  </si>
  <si>
    <t>Total retained earnings</t>
  </si>
  <si>
    <t>Other equity</t>
  </si>
  <si>
    <t>Total equity</t>
  </si>
  <si>
    <t>Cash and cash equivalents</t>
    <phoneticPr fontId="16" type="noConversion"/>
  </si>
  <si>
    <t>Inventories</t>
    <phoneticPr fontId="16" type="noConversion"/>
  </si>
  <si>
    <t>Other current assets</t>
    <phoneticPr fontId="16" type="noConversion"/>
  </si>
  <si>
    <t>Property, plant and equipment</t>
    <phoneticPr fontId="16" type="noConversion"/>
  </si>
  <si>
    <t>Right-of-use assets</t>
    <phoneticPr fontId="16" type="noConversion"/>
  </si>
  <si>
    <t>Intangible assets</t>
    <phoneticPr fontId="16" type="noConversion"/>
  </si>
  <si>
    <t>Deferred income tax assets</t>
    <phoneticPr fontId="16" type="noConversion"/>
  </si>
  <si>
    <t>Other non-current assets</t>
    <phoneticPr fontId="16" type="noConversion"/>
  </si>
  <si>
    <t>Other payables</t>
    <phoneticPr fontId="16" type="noConversion"/>
  </si>
  <si>
    <t>Current tax liabilities</t>
    <phoneticPr fontId="16" type="noConversion"/>
  </si>
  <si>
    <t>Provisions</t>
    <phoneticPr fontId="16" type="noConversion"/>
  </si>
  <si>
    <t>Lease liabilities - current</t>
    <phoneticPr fontId="16" type="noConversion"/>
  </si>
  <si>
    <t>Other current liabilities</t>
    <phoneticPr fontId="16" type="noConversion"/>
  </si>
  <si>
    <t>QoQ</t>
    <phoneticPr fontId="16" type="noConversion"/>
  </si>
  <si>
    <t xml:space="preserve">Lease liabilities - non-current </t>
    <phoneticPr fontId="16" type="noConversion"/>
  </si>
  <si>
    <t>Equity attributable to shareholders of the parent</t>
    <phoneticPr fontId="16" type="noConversion"/>
  </si>
  <si>
    <t>Equity Attributable to Shareholders of the Parent</t>
  </si>
  <si>
    <t>GROSS PROFIT</t>
  </si>
  <si>
    <t>Marketing</t>
  </si>
  <si>
    <t>General and administrative</t>
  </si>
  <si>
    <t>Research and development</t>
  </si>
  <si>
    <t>Total operating expenses</t>
  </si>
  <si>
    <t>NON-OPERATING INCOME AND EXPENSES</t>
  </si>
  <si>
    <t>Interest expense</t>
  </si>
  <si>
    <t>Interest income</t>
  </si>
  <si>
    <t>Total non-operating income and expenses</t>
  </si>
  <si>
    <t>Items that may be reclassified subsequently to profit or loss:</t>
  </si>
  <si>
    <t>Shareholders of the parent</t>
  </si>
  <si>
    <t>Non-controlling interests</t>
  </si>
  <si>
    <t>Basic</t>
  </si>
  <si>
    <t>Diluted</t>
  </si>
  <si>
    <t>NET REVENUE</t>
    <phoneticPr fontId="16" type="noConversion"/>
  </si>
  <si>
    <t>OPERATING COSTS</t>
    <phoneticPr fontId="16" type="noConversion"/>
  </si>
  <si>
    <t>OPERATING EXPENSES</t>
    <phoneticPr fontId="16" type="noConversion"/>
  </si>
  <si>
    <t>Other gains and losses</t>
    <phoneticPr fontId="16" type="noConversion"/>
  </si>
  <si>
    <t>Other income</t>
    <phoneticPr fontId="16" type="noConversion"/>
  </si>
  <si>
    <t>CASH FLOWS FROM OPERATING ACTIVITIES</t>
  </si>
  <si>
    <t>Income tax paid</t>
  </si>
  <si>
    <t>Net cash generated by operating activities</t>
  </si>
  <si>
    <t>CASH FLOWS FROM INVESTING ACTIVITIES</t>
  </si>
  <si>
    <t>Interest received</t>
  </si>
  <si>
    <t>Net cash used in investing activities</t>
  </si>
  <si>
    <t>CASH FLOWS FROM FINANCING ACTIVITIES</t>
  </si>
  <si>
    <t>Net cash used in financing activities</t>
  </si>
  <si>
    <t>CASH AND CASH EQUIVALENTS, BEGINNING OF PERIOD</t>
  </si>
  <si>
    <t>CASH AND CASH EQUIVALENTS, END OF PERIOD</t>
  </si>
  <si>
    <t>Changes in Working Capital &amp; Others</t>
  </si>
  <si>
    <t>Others</t>
  </si>
  <si>
    <t>Acquisition of :</t>
    <phoneticPr fontId="16" type="noConversion"/>
  </si>
  <si>
    <t>Depreciation &amp; Amortization</t>
    <phoneticPr fontId="16" type="noConversion"/>
  </si>
  <si>
    <t>Total Assets</t>
    <phoneticPr fontId="16" type="noConversion"/>
  </si>
  <si>
    <t>Total non-current assets</t>
    <phoneticPr fontId="16" type="noConversion"/>
  </si>
  <si>
    <t>Non-controlling Interests</t>
    <phoneticPr fontId="16" type="noConversion"/>
  </si>
  <si>
    <t>Non-current Liabilities</t>
    <phoneticPr fontId="16" type="noConversion"/>
  </si>
  <si>
    <t>Current Assets</t>
    <phoneticPr fontId="16" type="noConversion"/>
  </si>
  <si>
    <t>Non-current Assets</t>
    <phoneticPr fontId="16" type="noConversion"/>
  </si>
  <si>
    <t>Current Liabilities</t>
    <phoneticPr fontId="16" type="noConversion"/>
  </si>
  <si>
    <t>Total Liabilities &amp; Shareholders' Equity</t>
    <phoneticPr fontId="16" type="noConversion"/>
  </si>
  <si>
    <t>Weighted Average Outstanding Shares -
    Diluted(Thousand Shares)</t>
    <phoneticPr fontId="16" type="noConversion"/>
  </si>
  <si>
    <t>Time deposits with original maturities of more than three months</t>
    <phoneticPr fontId="16" type="noConversion"/>
  </si>
  <si>
    <t>(In Thousands of New Taiwan Dollars, Except for Per Share Amounts and Shares Outstanding)</t>
    <phoneticPr fontId="16" type="noConversion"/>
  </si>
  <si>
    <t>CONSOLIDATED STATEMENTS OF COMPREHENSIVE INCOME(Reviewed, Not Audited)</t>
    <phoneticPr fontId="16" type="noConversion"/>
  </si>
  <si>
    <t>CONSOLIDATED STATEMENTS OF CASH FLOWS(Reviewed, Not Audited)</t>
    <phoneticPr fontId="16" type="noConversion"/>
  </si>
  <si>
    <t>Exchange differences on translation of the financial 
    statements of foreign operations</t>
    <phoneticPr fontId="16" type="noConversion"/>
  </si>
  <si>
    <t>Other current financial assets</t>
    <phoneticPr fontId="16" type="noConversion"/>
  </si>
  <si>
    <t>Trade Notes and accounts receivable, net</t>
    <phoneticPr fontId="16" type="noConversion"/>
  </si>
  <si>
    <t>Accrued employees’ profit sharing and 
    directors’ remuneration</t>
    <phoneticPr fontId="16" type="noConversion"/>
  </si>
  <si>
    <t>OTHER COMPREHENSIVE INCOME (LOSS), NET</t>
    <phoneticPr fontId="16" type="noConversion"/>
  </si>
  <si>
    <t>NET INCOME (LOSS) ATTRIBUTABLE TO:</t>
    <phoneticPr fontId="16" type="noConversion"/>
  </si>
  <si>
    <t>CONSOLIDATED STATEMENTS OF COMPREHENSIVE INCOME</t>
  </si>
  <si>
    <t>(In Thousands of New Taiwan Dollars, Except Earnings Per Share)</t>
  </si>
  <si>
    <t>(Reviewed, Not Audited)</t>
  </si>
  <si>
    <t>For the Six Months Ended June 30</t>
    <phoneticPr fontId="16" type="noConversion"/>
  </si>
  <si>
    <t>NET REVENUE</t>
    <phoneticPr fontId="16" type="noConversion"/>
  </si>
  <si>
    <t>OPERATING COSTS</t>
    <phoneticPr fontId="16" type="noConversion"/>
  </si>
  <si>
    <t>OTHER INCOME AND EXPENSES</t>
    <phoneticPr fontId="16" type="noConversion"/>
  </si>
  <si>
    <t>Other gains and losses</t>
    <phoneticPr fontId="16" type="noConversion"/>
  </si>
  <si>
    <t>Exchange differences on translating the 
    financial statements of foreign operations</t>
    <phoneticPr fontId="16" type="noConversion"/>
  </si>
  <si>
    <t>EARNINGS PER SHARE</t>
    <phoneticPr fontId="16" type="noConversion"/>
  </si>
  <si>
    <t>Weighted Average Outstanding Shares - 
    Diluted(Thousand Shares)</t>
    <phoneticPr fontId="16" type="noConversion"/>
  </si>
  <si>
    <t>June 30, 2024
(Reviewed)</t>
    <phoneticPr fontId="16" type="noConversion"/>
  </si>
  <si>
    <t>Cash Dividends Paid for Common Stock</t>
    <phoneticPr fontId="16" type="noConversion"/>
  </si>
  <si>
    <t>EFFECTS OF EXCHANGE RATE CHANGES ON CASH AND 
CASH EQUIVALENTS</t>
    <phoneticPr fontId="16" type="noConversion"/>
  </si>
  <si>
    <t>Cash dividends payable</t>
  </si>
  <si>
    <t>2Q 2024
(Reviewed)</t>
    <phoneticPr fontId="16" type="noConversion"/>
  </si>
  <si>
    <t>March 31, 2025
(Reviewed)</t>
    <phoneticPr fontId="16" type="noConversion"/>
  </si>
  <si>
    <t xml:space="preserve">   Deferred income tax liabilities</t>
    <phoneticPr fontId="16" type="noConversion"/>
  </si>
  <si>
    <t>2Q2024</t>
  </si>
  <si>
    <t>1Q2025</t>
    <phoneticPr fontId="16" type="noConversion"/>
  </si>
  <si>
    <t>2Q2025</t>
    <phoneticPr fontId="16" type="noConversion"/>
  </si>
  <si>
    <t>For the Three Months Ended June 30, 2025, March 31, 2025, June 30, 2024</t>
    <phoneticPr fontId="16" type="noConversion"/>
  </si>
  <si>
    <t>1Q 2025
(Reviewed)</t>
    <phoneticPr fontId="16" type="noConversion"/>
  </si>
  <si>
    <t>For the Six Months Ended June 30, 2025, March 31, 2025 and June 30, 2024</t>
    <phoneticPr fontId="16" type="noConversion"/>
  </si>
  <si>
    <t xml:space="preserve"> </t>
    <phoneticPr fontId="16" type="noConversion"/>
  </si>
  <si>
    <t>June 30, 2025
(Reviewed)</t>
    <phoneticPr fontId="16" type="noConversion"/>
  </si>
  <si>
    <t>INCOME FROM OPERATIONS</t>
    <phoneticPr fontId="16" type="noConversion"/>
  </si>
  <si>
    <t>INCOME TAX (EXPENSE) BENEFIT</t>
    <phoneticPr fontId="16" type="noConversion"/>
  </si>
  <si>
    <t>INCOME BEFORE INCOME TAX</t>
    <phoneticPr fontId="16" type="noConversion"/>
  </si>
  <si>
    <t xml:space="preserve">INCOME TAX (EXPENSE) BENEFIT </t>
    <phoneticPr fontId="16" type="noConversion"/>
  </si>
  <si>
    <t>NET INCOME</t>
    <phoneticPr fontId="16" type="noConversion"/>
  </si>
  <si>
    <t>2Q 2025
(Reviewed)</t>
    <phoneticPr fontId="16" type="noConversion"/>
  </si>
  <si>
    <t>Six Months 2025
(Reviewed)</t>
    <phoneticPr fontId="16" type="noConversion"/>
  </si>
  <si>
    <t>Income before income tax</t>
    <phoneticPr fontId="16" type="noConversion"/>
  </si>
  <si>
    <t>EARNINGS PER SHARE</t>
    <phoneticPr fontId="16" type="noConversion"/>
  </si>
  <si>
    <t>NET INCREASE IN CASH AND CASH EQUIVALENTS</t>
    <phoneticPr fontId="16" type="noConversion"/>
  </si>
  <si>
    <t>OTHER COMPREHENSIVE INCOME, NET</t>
    <phoneticPr fontId="16" type="noConversion"/>
  </si>
  <si>
    <t>NET INCOME</t>
    <phoneticPr fontId="16" type="noConversion"/>
  </si>
  <si>
    <t>TOTAL COMPREHENSIVE INCOME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</si>
</sst>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;[Red]\-&quot;$&quot;#,##0"/>
    <numFmt numFmtId="8" formatCode="&quot;$&quot;#,##0.00;[Red]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#,##0_);\(#,##0\)"/>
    <numFmt numFmtId="180" formatCode="_-* #,##0.0_-;\-* #,##0.0_-;_-* &quot;-&quot;?_-;_-@_-"/>
    <numFmt numFmtId="181" formatCode="#,##0.0_);\(#,##0.0\)"/>
    <numFmt numFmtId="182" formatCode="#,##0.00_);\(#,##0.00\)"/>
    <numFmt numFmtId="183" formatCode="0.0_);\(0.0\)"/>
    <numFmt numFmtId="184" formatCode="_-* #,##0.0_-;\-* #,##0.0_-;_-* &quot;-&quot;_-;_-@_-"/>
    <numFmt numFmtId="185" formatCode="_-* #,##0_-;\-* #,##0_-;_-* &quot;-&quot;?_-;_-@_-"/>
    <numFmt numFmtId="186" formatCode="_-* #,##0.0_-;\-* #,##0.0_-;_-* &quot;-&quot;??_-;_-@_-"/>
    <numFmt numFmtId="187" formatCode="#,##0;\(#,##0\);\ &quot;-&quot;_)"/>
    <numFmt numFmtId="188" formatCode="0.0000"/>
    <numFmt numFmtId="189" formatCode="_-* #,##0_-;\-* #,##0_-;_-* &quot;-&quot;??_-;_-@_-"/>
    <numFmt numFmtId="190" formatCode="0_);\(0\)"/>
    <numFmt numFmtId="191" formatCode="0.0_);[Red]\(0.0\)"/>
    <numFmt numFmtId="192" formatCode="0_);[Red]\(0\)"/>
  </numFmts>
  <fonts count="30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Times New Roman"/>
      <family val="1"/>
    </font>
    <font>
      <sz val="10"/>
      <name val="Arial"/>
      <family val="2"/>
    </font>
    <font>
      <sz val="10"/>
      <color indexed="0"/>
      <name val="Arial"/>
      <family val="2"/>
    </font>
    <font>
      <sz val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Book Antiqua"/>
      <family val="1"/>
    </font>
    <font>
      <sz val="9"/>
      <name val="新細明體"/>
      <family val="1"/>
      <charset val="136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"/>
      <name val="Times New Roman"/>
      <family val="1"/>
    </font>
    <font>
      <u val="double"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u/>
      <sz val="8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Book Antiqua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1">
    <xf numFmtId="0" fontId="0" fillId="0" borderId="0">
      <alignment vertical="center"/>
    </xf>
    <xf numFmtId="0" fontId="8" fillId="0" borderId="0"/>
    <xf numFmtId="0" fontId="6" fillId="0" borderId="0">
      <alignment vertical="center"/>
    </xf>
    <xf numFmtId="0" fontId="9" fillId="0" borderId="0" applyNumberFormat="0" applyFill="0" applyBorder="0" applyAlignment="0" applyProtection="0"/>
    <xf numFmtId="0" fontId="8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9" fillId="0" borderId="0" applyNumberForma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43" fontId="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0" fontId="14" fillId="0" borderId="0">
      <alignment vertical="center"/>
    </xf>
    <xf numFmtId="178" fontId="6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7" fillId="0" borderId="0"/>
    <xf numFmtId="0" fontId="6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17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77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43" fontId="14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3"/>
    </xf>
    <xf numFmtId="0" fontId="18" fillId="0" borderId="0" xfId="0" applyFont="1" applyFill="1" applyAlignment="1">
      <alignment horizontal="left" vertical="center" indent="1"/>
    </xf>
    <xf numFmtId="0" fontId="18" fillId="0" borderId="0" xfId="0" applyFont="1" applyFill="1" applyAlignment="1">
      <alignment horizontal="left" vertical="center" indent="2"/>
    </xf>
    <xf numFmtId="0" fontId="19" fillId="0" borderId="0" xfId="0" applyFont="1" applyFill="1" applyAlignment="1">
      <alignment horizontal="left" vertical="center"/>
    </xf>
    <xf numFmtId="3" fontId="18" fillId="0" borderId="0" xfId="0" applyNumberFormat="1" applyFont="1">
      <alignment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183" fontId="18" fillId="0" borderId="0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 indent="2"/>
    </xf>
    <xf numFmtId="179" fontId="18" fillId="0" borderId="8" xfId="0" applyNumberFormat="1" applyFont="1" applyBorder="1" applyAlignment="1">
      <alignment horizontal="right" vertical="center"/>
    </xf>
    <xf numFmtId="183" fontId="18" fillId="0" borderId="8" xfId="0" applyNumberFormat="1" applyFont="1" applyBorder="1" applyAlignment="1">
      <alignment horizontal="right" vertical="center"/>
    </xf>
    <xf numFmtId="181" fontId="18" fillId="0" borderId="8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179" fontId="18" fillId="0" borderId="5" xfId="0" applyNumberFormat="1" applyFont="1" applyBorder="1" applyAlignment="1">
      <alignment horizontal="right" vertical="center"/>
    </xf>
    <xf numFmtId="183" fontId="18" fillId="0" borderId="5" xfId="0" applyNumberFormat="1" applyFont="1" applyBorder="1" applyAlignment="1">
      <alignment horizontal="right" vertical="center"/>
    </xf>
    <xf numFmtId="0" fontId="22" fillId="0" borderId="0" xfId="0" applyFont="1" applyAlignment="1">
      <alignment horizontal="justify" vertical="center"/>
    </xf>
    <xf numFmtId="3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82" fontId="18" fillId="0" borderId="9" xfId="0" applyNumberFormat="1" applyFont="1" applyBorder="1" applyAlignment="1">
      <alignment horizontal="right" vertical="center"/>
    </xf>
    <xf numFmtId="182" fontId="18" fillId="0" borderId="0" xfId="0" applyNumberFormat="1" applyFont="1" applyAlignment="1">
      <alignment horizontal="justify" vertical="center"/>
    </xf>
    <xf numFmtId="0" fontId="18" fillId="0" borderId="0" xfId="0" applyFont="1" applyFill="1" applyAlignment="1">
      <alignment horizontal="justify" vertical="center" wrapText="1"/>
    </xf>
    <xf numFmtId="179" fontId="18" fillId="0" borderId="0" xfId="0" applyNumberFormat="1" applyFont="1" applyBorder="1" applyAlignment="1">
      <alignment horizontal="right" vertical="center"/>
    </xf>
    <xf numFmtId="0" fontId="23" fillId="0" borderId="0" xfId="0" applyFont="1">
      <alignment vertical="center"/>
    </xf>
    <xf numFmtId="0" fontId="19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23" fillId="0" borderId="0" xfId="0" applyFont="1" applyAlignment="1">
      <alignment horizontal="right" vertical="center"/>
    </xf>
    <xf numFmtId="180" fontId="18" fillId="0" borderId="0" xfId="0" applyNumberFormat="1" applyFont="1" applyAlignment="1">
      <alignment horizontal="right" vertical="center"/>
    </xf>
    <xf numFmtId="183" fontId="18" fillId="0" borderId="0" xfId="0" applyNumberFormat="1" applyFont="1" applyAlignment="1">
      <alignment horizontal="right" vertical="center"/>
    </xf>
    <xf numFmtId="183" fontId="18" fillId="0" borderId="0" xfId="0" applyNumberFormat="1" applyFont="1" applyAlignment="1">
      <alignment horizontal="right"/>
    </xf>
    <xf numFmtId="180" fontId="18" fillId="0" borderId="8" xfId="0" applyNumberFormat="1" applyFont="1" applyBorder="1" applyAlignment="1">
      <alignment horizontal="right" vertical="center"/>
    </xf>
    <xf numFmtId="179" fontId="18" fillId="0" borderId="9" xfId="0" applyNumberFormat="1" applyFont="1" applyBorder="1" applyAlignment="1">
      <alignment horizontal="right" vertical="center"/>
    </xf>
    <xf numFmtId="180" fontId="18" fillId="0" borderId="9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183" fontId="19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 wrapText="1" indent="1"/>
    </xf>
    <xf numFmtId="179" fontId="18" fillId="0" borderId="7" xfId="0" applyNumberFormat="1" applyFont="1" applyBorder="1" applyAlignment="1">
      <alignment horizontal="right" vertical="center"/>
    </xf>
    <xf numFmtId="180" fontId="18" fillId="0" borderId="7" xfId="0" applyNumberFormat="1" applyFont="1" applyBorder="1" applyAlignment="1">
      <alignment horizontal="right" vertical="center"/>
    </xf>
    <xf numFmtId="179" fontId="23" fillId="0" borderId="0" xfId="0" applyNumberFormat="1" applyFont="1" applyAlignment="1">
      <alignment vertical="center"/>
    </xf>
    <xf numFmtId="180" fontId="23" fillId="0" borderId="0" xfId="0" applyNumberFormat="1" applyFont="1">
      <alignment vertical="center"/>
    </xf>
    <xf numFmtId="179" fontId="18" fillId="0" borderId="0" xfId="0" applyNumberFormat="1" applyFont="1" applyFill="1" applyAlignment="1">
      <alignment horizontal="right" vertical="center"/>
    </xf>
    <xf numFmtId="179" fontId="18" fillId="0" borderId="4" xfId="0" applyNumberFormat="1" applyFont="1" applyBorder="1" applyAlignment="1">
      <alignment horizontal="right" vertical="center"/>
    </xf>
    <xf numFmtId="179" fontId="18" fillId="0" borderId="9" xfId="0" applyNumberFormat="1" applyFont="1" applyFill="1" applyBorder="1" applyAlignment="1">
      <alignment horizontal="right" vertical="center"/>
    </xf>
    <xf numFmtId="0" fontId="23" fillId="0" borderId="0" xfId="0" applyFont="1" applyFill="1">
      <alignment vertical="center"/>
    </xf>
    <xf numFmtId="179" fontId="23" fillId="0" borderId="0" xfId="0" applyNumberFormat="1" applyFont="1">
      <alignment vertical="center"/>
    </xf>
    <xf numFmtId="179" fontId="18" fillId="0" borderId="0" xfId="0" applyNumberFormat="1" applyFont="1" applyFill="1" applyBorder="1" applyAlignment="1">
      <alignment horizontal="right" vertical="center"/>
    </xf>
    <xf numFmtId="3" fontId="23" fillId="0" borderId="0" xfId="0" applyNumberFormat="1" applyFont="1">
      <alignment vertical="center"/>
    </xf>
    <xf numFmtId="179" fontId="18" fillId="0" borderId="7" xfId="0" applyNumberFormat="1" applyFont="1" applyFill="1" applyBorder="1" applyAlignment="1">
      <alignment horizontal="right" vertical="center"/>
    </xf>
    <xf numFmtId="8" fontId="18" fillId="0" borderId="0" xfId="0" applyNumberFormat="1" applyFont="1" applyAlignment="1">
      <alignment vertical="center"/>
    </xf>
    <xf numFmtId="183" fontId="18" fillId="0" borderId="9" xfId="0" applyNumberFormat="1" applyFont="1" applyBorder="1" applyAlignment="1">
      <alignment horizontal="right" vertical="center"/>
    </xf>
    <xf numFmtId="0" fontId="26" fillId="0" borderId="0" xfId="0" applyFont="1">
      <alignment vertical="center"/>
    </xf>
    <xf numFmtId="181" fontId="18" fillId="0" borderId="9" xfId="0" applyNumberFormat="1" applyFont="1" applyBorder="1" applyAlignment="1">
      <alignment horizontal="right" vertical="center"/>
    </xf>
    <xf numFmtId="181" fontId="18" fillId="0" borderId="0" xfId="0" applyNumberFormat="1" applyFont="1" applyAlignment="1">
      <alignment horizontal="right" vertical="center"/>
    </xf>
    <xf numFmtId="0" fontId="18" fillId="0" borderId="0" xfId="0" applyFont="1" applyFill="1" applyAlignment="1">
      <alignment horizontal="right"/>
    </xf>
    <xf numFmtId="180" fontId="18" fillId="0" borderId="8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80" fontId="18" fillId="0" borderId="0" xfId="0" applyNumberFormat="1" applyFont="1" applyFill="1" applyAlignment="1">
      <alignment horizontal="right" vertical="center"/>
    </xf>
    <xf numFmtId="184" fontId="18" fillId="0" borderId="8" xfId="0" applyNumberFormat="1" applyFont="1" applyBorder="1" applyAlignment="1">
      <alignment horizontal="right" vertical="center"/>
    </xf>
    <xf numFmtId="185" fontId="18" fillId="0" borderId="0" xfId="0" applyNumberFormat="1" applyFont="1" applyAlignment="1">
      <alignment horizontal="right" vertical="center"/>
    </xf>
    <xf numFmtId="186" fontId="18" fillId="0" borderId="0" xfId="0" applyNumberFormat="1" applyFont="1" applyAlignment="1">
      <alignment horizontal="right" vertical="center"/>
    </xf>
    <xf numFmtId="187" fontId="18" fillId="0" borderId="7" xfId="0" applyNumberFormat="1" applyFont="1" applyFill="1" applyBorder="1" applyAlignment="1">
      <alignment horizontal="right" vertical="center"/>
    </xf>
    <xf numFmtId="187" fontId="18" fillId="0" borderId="0" xfId="0" applyNumberFormat="1" applyFont="1" applyFill="1" applyAlignment="1">
      <alignment horizontal="right" vertical="center"/>
    </xf>
    <xf numFmtId="187" fontId="18" fillId="0" borderId="0" xfId="0" applyNumberFormat="1" applyFont="1" applyAlignment="1">
      <alignment horizontal="right" vertical="center"/>
    </xf>
    <xf numFmtId="43" fontId="18" fillId="0" borderId="0" xfId="70" applyFont="1" applyFill="1" applyAlignment="1">
      <alignment horizontal="right" vertical="center"/>
    </xf>
    <xf numFmtId="188" fontId="18" fillId="0" borderId="0" xfId="0" applyNumberFormat="1" applyFont="1">
      <alignment vertical="center"/>
    </xf>
    <xf numFmtId="0" fontId="18" fillId="0" borderId="0" xfId="0" applyFont="1" applyFill="1" applyAlignment="1">
      <alignment vertical="center"/>
    </xf>
    <xf numFmtId="3" fontId="27" fillId="0" borderId="0" xfId="0" applyNumberFormat="1" applyFont="1">
      <alignment vertical="center"/>
    </xf>
    <xf numFmtId="43" fontId="18" fillId="0" borderId="0" xfId="70" applyFont="1" applyAlignment="1">
      <alignment horizontal="right" vertical="center"/>
    </xf>
    <xf numFmtId="183" fontId="18" fillId="0" borderId="5" xfId="0" applyNumberFormat="1" applyFont="1" applyFill="1" applyBorder="1" applyAlignment="1">
      <alignment horizontal="right" vertical="center"/>
    </xf>
    <xf numFmtId="183" fontId="18" fillId="0" borderId="0" xfId="0" applyNumberFormat="1" applyFont="1" applyFill="1" applyBorder="1" applyAlignment="1">
      <alignment horizontal="right" vertical="center"/>
    </xf>
    <xf numFmtId="183" fontId="18" fillId="0" borderId="9" xfId="0" applyNumberFormat="1" applyFont="1" applyFill="1" applyBorder="1" applyAlignment="1">
      <alignment horizontal="right" vertical="center"/>
    </xf>
    <xf numFmtId="43" fontId="18" fillId="0" borderId="0" xfId="70" applyFont="1" applyBorder="1" applyAlignment="1">
      <alignment horizontal="right" vertical="center"/>
    </xf>
    <xf numFmtId="43" fontId="18" fillId="0" borderId="0" xfId="70" applyFont="1">
      <alignment vertical="center"/>
    </xf>
    <xf numFmtId="0" fontId="18" fillId="0" borderId="0" xfId="0" applyFont="1" applyFill="1" applyAlignment="1">
      <alignment horizontal="left" vertical="center"/>
    </xf>
    <xf numFmtId="189" fontId="18" fillId="0" borderId="0" xfId="70" applyNumberFormat="1" applyFont="1" applyAlignment="1">
      <alignment horizontal="right" vertical="center"/>
    </xf>
    <xf numFmtId="43" fontId="18" fillId="0" borderId="0" xfId="0" applyNumberFormat="1" applyFont="1" applyAlignment="1">
      <alignment horizontal="right" vertical="center"/>
    </xf>
    <xf numFmtId="180" fontId="18" fillId="0" borderId="0" xfId="0" applyNumberFormat="1" applyFont="1" applyFill="1" applyBorder="1" applyAlignment="1">
      <alignment horizontal="right" vertical="center"/>
    </xf>
    <xf numFmtId="183" fontId="18" fillId="0" borderId="8" xfId="0" applyNumberFormat="1" applyFont="1" applyFill="1" applyBorder="1" applyAlignment="1">
      <alignment horizontal="right" vertical="center"/>
    </xf>
    <xf numFmtId="183" fontId="18" fillId="0" borderId="0" xfId="0" applyNumberFormat="1" applyFont="1" applyFill="1" applyAlignment="1">
      <alignment horizontal="right" vertical="center"/>
    </xf>
    <xf numFmtId="0" fontId="19" fillId="0" borderId="3" xfId="0" applyFont="1" applyFill="1" applyBorder="1" applyAlignment="1">
      <alignment horizontal="center" wrapText="1"/>
    </xf>
    <xf numFmtId="179" fontId="18" fillId="0" borderId="8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justify" vertical="center"/>
    </xf>
    <xf numFmtId="179" fontId="18" fillId="0" borderId="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179" fontId="28" fillId="0" borderId="0" xfId="0" applyNumberFormat="1" applyFont="1" applyFill="1" applyBorder="1" applyAlignment="1">
      <alignment horizontal="right" vertical="center"/>
    </xf>
    <xf numFmtId="189" fontId="18" fillId="0" borderId="0" xfId="70" applyNumberFormat="1" applyFont="1" applyFill="1" applyAlignment="1">
      <alignment horizontal="right" vertical="center"/>
    </xf>
    <xf numFmtId="0" fontId="28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43" fontId="23" fillId="0" borderId="0" xfId="70" applyFont="1">
      <alignment vertical="center"/>
    </xf>
    <xf numFmtId="43" fontId="26" fillId="0" borderId="0" xfId="70" applyFont="1" applyAlignment="1">
      <alignment horizontal="justify" vertical="center" wrapText="1"/>
    </xf>
    <xf numFmtId="43" fontId="26" fillId="0" borderId="0" xfId="70" applyFont="1">
      <alignment vertical="center"/>
    </xf>
    <xf numFmtId="43" fontId="26" fillId="0" borderId="0" xfId="0" applyNumberFormat="1" applyFont="1">
      <alignment vertical="center"/>
    </xf>
    <xf numFmtId="190" fontId="26" fillId="0" borderId="0" xfId="0" applyNumberFormat="1" applyFont="1">
      <alignment vertical="center"/>
    </xf>
    <xf numFmtId="179" fontId="26" fillId="0" borderId="0" xfId="0" applyNumberFormat="1" applyFont="1">
      <alignment vertical="center"/>
    </xf>
    <xf numFmtId="3" fontId="26" fillId="0" borderId="0" xfId="0" applyNumberFormat="1" applyFont="1" applyAlignment="1">
      <alignment horizontal="justify"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6" fontId="26" fillId="0" borderId="0" xfId="0" applyNumberFormat="1" applyFont="1" applyAlignment="1">
      <alignment horizontal="justify" vertical="center" wrapText="1"/>
    </xf>
    <xf numFmtId="43" fontId="24" fillId="0" borderId="0" xfId="70" applyFont="1" applyAlignment="1">
      <alignment horizontal="left" vertical="center" wrapText="1"/>
    </xf>
    <xf numFmtId="43" fontId="24" fillId="0" borderId="0" xfId="70" applyFont="1" applyAlignment="1">
      <alignment wrapText="1"/>
    </xf>
    <xf numFmtId="43" fontId="24" fillId="0" borderId="0" xfId="70" applyFont="1">
      <alignment vertical="center"/>
    </xf>
    <xf numFmtId="43" fontId="24" fillId="0" borderId="0" xfId="0" applyNumberFormat="1" applyFont="1">
      <alignment vertical="center"/>
    </xf>
    <xf numFmtId="191" fontId="18" fillId="0" borderId="0" xfId="0" applyNumberFormat="1" applyFont="1" applyAlignment="1">
      <alignment horizontal="right" vertical="center"/>
    </xf>
    <xf numFmtId="191" fontId="24" fillId="0" borderId="0" xfId="0" applyNumberFormat="1" applyFont="1" applyAlignment="1">
      <alignment horizontal="right" vertical="center"/>
    </xf>
    <xf numFmtId="191" fontId="24" fillId="0" borderId="0" xfId="70" applyNumberFormat="1" applyFont="1" applyAlignment="1">
      <alignment horizontal="right" wrapText="1"/>
    </xf>
    <xf numFmtId="43" fontId="24" fillId="0" borderId="0" xfId="70" applyFont="1" applyAlignment="1">
      <alignment horizontal="justify" vertical="center" wrapText="1"/>
    </xf>
    <xf numFmtId="191" fontId="24" fillId="0" borderId="0" xfId="0" applyNumberFormat="1" applyFont="1" applyAlignment="1">
      <alignment horizontal="right" vertical="center" wrapText="1"/>
    </xf>
    <xf numFmtId="191" fontId="25" fillId="0" borderId="0" xfId="0" applyNumberFormat="1" applyFont="1" applyAlignment="1">
      <alignment horizontal="right" vertical="center" wrapText="1"/>
    </xf>
    <xf numFmtId="192" fontId="24" fillId="0" borderId="0" xfId="0" applyNumberFormat="1" applyFont="1" applyAlignment="1">
      <alignment horizontal="right" vertical="center"/>
    </xf>
    <xf numFmtId="43" fontId="24" fillId="0" borderId="0" xfId="70" applyNumberFormat="1" applyFont="1" applyAlignment="1">
      <alignment wrapText="1"/>
    </xf>
    <xf numFmtId="189" fontId="18" fillId="0" borderId="0" xfId="0" applyNumberFormat="1" applyFont="1" applyAlignment="1">
      <alignment horizontal="right" vertical="center"/>
    </xf>
    <xf numFmtId="189" fontId="24" fillId="0" borderId="0" xfId="0" applyNumberFormat="1" applyFont="1" applyAlignment="1">
      <alignment horizontal="right" vertical="center"/>
    </xf>
    <xf numFmtId="189" fontId="24" fillId="0" borderId="0" xfId="0" applyNumberFormat="1" applyFont="1" applyAlignment="1">
      <alignment horizontal="right" vertical="center" wrapText="1"/>
    </xf>
    <xf numFmtId="189" fontId="24" fillId="0" borderId="0" xfId="70" applyNumberFormat="1" applyFont="1" applyAlignment="1">
      <alignment horizontal="right" wrapText="1"/>
    </xf>
    <xf numFmtId="180" fontId="18" fillId="0" borderId="0" xfId="0" applyNumberFormat="1" applyFont="1">
      <alignment vertical="center"/>
    </xf>
    <xf numFmtId="180" fontId="24" fillId="0" borderId="0" xfId="0" applyNumberFormat="1" applyFont="1">
      <alignment vertical="center"/>
    </xf>
    <xf numFmtId="180" fontId="24" fillId="0" borderId="0" xfId="70" applyNumberFormat="1" applyFont="1" applyAlignment="1">
      <alignment wrapText="1"/>
    </xf>
    <xf numFmtId="185" fontId="18" fillId="0" borderId="0" xfId="0" applyNumberFormat="1" applyFont="1">
      <alignment vertical="center"/>
    </xf>
    <xf numFmtId="185" fontId="24" fillId="0" borderId="0" xfId="0" applyNumberFormat="1" applyFont="1">
      <alignment vertical="center"/>
    </xf>
    <xf numFmtId="185" fontId="24" fillId="0" borderId="0" xfId="70" applyNumberFormat="1" applyFont="1" applyAlignment="1">
      <alignment wrapText="1"/>
    </xf>
    <xf numFmtId="0" fontId="23" fillId="0" borderId="0" xfId="0" applyFont="1" applyFill="1" applyAlignment="1">
      <alignment horizontal="right" vertical="center"/>
    </xf>
    <xf numFmtId="183" fontId="18" fillId="0" borderId="0" xfId="0" applyNumberFormat="1" applyFont="1" applyFill="1" applyAlignment="1">
      <alignment horizontal="right"/>
    </xf>
    <xf numFmtId="43" fontId="18" fillId="0" borderId="0" xfId="0" applyNumberFormat="1" applyFont="1" applyFill="1" applyAlignment="1">
      <alignment horizontal="right" vertical="center"/>
    </xf>
    <xf numFmtId="15" fontId="19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5" fontId="19" fillId="0" borderId="3" xfId="0" quotePrefix="1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</cellXfs>
  <cellStyles count="71">
    <cellStyle name="一般" xfId="0" builtinId="0"/>
    <cellStyle name="一般 10" xfId="44"/>
    <cellStyle name="一般 11" xfId="45"/>
    <cellStyle name="一般 12" xfId="46"/>
    <cellStyle name="一般 13" xfId="47"/>
    <cellStyle name="一般 13 2" xfId="69"/>
    <cellStyle name="一般 15 2" xfId="37"/>
    <cellStyle name="一般 16" xfId="1"/>
    <cellStyle name="一般 19" xfId="64"/>
    <cellStyle name="一般 2" xfId="2"/>
    <cellStyle name="一般 2 2" xfId="3"/>
    <cellStyle name="一般 2 2 2" xfId="26"/>
    <cellStyle name="一般 2 2 3" xfId="68"/>
    <cellStyle name="一般 2 3" xfId="4"/>
    <cellStyle name="一般 2 4" xfId="5"/>
    <cellStyle name="一般 20" xfId="65"/>
    <cellStyle name="一般 3" xfId="6"/>
    <cellStyle name="一般 3 2" xfId="38"/>
    <cellStyle name="一般 3 3" xfId="48"/>
    <cellStyle name="一般 4" xfId="7"/>
    <cellStyle name="一般 4 2" xfId="8"/>
    <cellStyle name="一般 4 2 2" xfId="27"/>
    <cellStyle name="一般 4 3" xfId="49"/>
    <cellStyle name="一般 41" xfId="9"/>
    <cellStyle name="一般 5" xfId="23"/>
    <cellStyle name="一般 5 2" xfId="39"/>
    <cellStyle name="一般 5 3" xfId="50"/>
    <cellStyle name="一般 6" xfId="31"/>
    <cellStyle name="一般 6 2" xfId="51"/>
    <cellStyle name="一般 7" xfId="40"/>
    <cellStyle name="一般 7 2" xfId="52"/>
    <cellStyle name="一般 8" xfId="53"/>
    <cellStyle name="一般 8 2" xfId="54"/>
    <cellStyle name="一般 9" xfId="55"/>
    <cellStyle name="千分位" xfId="70" builtinId="3"/>
    <cellStyle name="千分位 10" xfId="41"/>
    <cellStyle name="千分位 2" xfId="10"/>
    <cellStyle name="千分位 2 2" xfId="11"/>
    <cellStyle name="千分位 2 2 2" xfId="56"/>
    <cellStyle name="千分位 2 2 3" xfId="66"/>
    <cellStyle name="千分位 2 3" xfId="28"/>
    <cellStyle name="千分位 2 3 2" xfId="67"/>
    <cellStyle name="千分位 3" xfId="12"/>
    <cellStyle name="千分位 3 2" xfId="42"/>
    <cellStyle name="千分位 4" xfId="25"/>
    <cellStyle name="千分位 4 2" xfId="57"/>
    <cellStyle name="千分位 5" xfId="29"/>
    <cellStyle name="千分位 5 2" xfId="58"/>
    <cellStyle name="千分位 6" xfId="32"/>
    <cellStyle name="千分位 7" xfId="35"/>
    <cellStyle name="千分位 7 2" xfId="63"/>
    <cellStyle name="千分位[0] 2" xfId="13"/>
    <cellStyle name="百分比 2" xfId="14"/>
    <cellStyle name="百分比 2 2" xfId="15"/>
    <cellStyle name="百分比 3" xfId="16"/>
    <cellStyle name="百分比 4" xfId="24"/>
    <cellStyle name="百分比 4 2" xfId="34"/>
    <cellStyle name="百分比 5" xfId="33"/>
    <cellStyle name="貨幣 2" xfId="30"/>
    <cellStyle name="貨幣 2 2" xfId="36"/>
    <cellStyle name="貨幣 3" xfId="43"/>
    <cellStyle name="貨幣 4" xfId="59"/>
    <cellStyle name="貨幣 5" xfId="60"/>
    <cellStyle name="貨幣 6" xfId="61"/>
    <cellStyle name="貨幣 7" xfId="62"/>
    <cellStyle name="標題 1 1" xfId="17"/>
    <cellStyle name="標題 1 1 1" xfId="18"/>
    <cellStyle name="標題 1 1 1 1" xfId="19"/>
    <cellStyle name="標題 2 1" xfId="20"/>
    <cellStyle name="標題 2 1 1" xfId="21"/>
    <cellStyle name="標題 2 1 1 1" xfId="22"/>
  </cellStyles>
  <dxfs count="0"/>
  <tableStyles count="0" defaultTableStyle="TableStyleMedium9" defaultPivotStyle="PivotStyleLight16"/>
  <colors>
    <mruColors>
      <color rgb="FFDE801E"/>
      <color rgb="FF182E62"/>
      <color rgb="FF1D3782"/>
      <color rgb="FF4183AB"/>
      <color rgb="FF418347"/>
      <color rgb="FFDA8325"/>
      <color rgb="FF92D050"/>
      <color rgb="FF6EB616"/>
      <color rgb="FF1D9B82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yfs1.cht-pt.com.tw\Data(S)\Documents%20and%20Settings\kody\My%20Documents\&#36001;&#26371;\&#25104;&#26412;&#22577;&#34920;\&#25104;&#26412;&#20998;&#26512;\101&#24180;&#25104;&#26412;&#20998;&#26512;\10101&#37559;&#36008;&#25104;&#26412;&#20998;&#26512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001;&#21209;\&#38463;&#25935;\&#24037;&#20316;\&#36001;&#28204;&#30456;&#38364;&#36039;&#26009;\103&#24180;&#24230;\&#22235;&#22823;&#22577;&#34920;103&#24180;&#2423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dy\My%20Documents\&#36001;&#26371;\&#25104;&#26412;&#22577;&#34920;\&#25104;&#26412;&#20998;&#26512;\102&#24180;&#25104;&#26412;&#20998;&#26512;\10101&#37559;&#36008;&#25104;&#26412;&#20998;&#26512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2\Public(S)\Users\tzuli\AppData\Local\Microsoft\Windows\Temporary%20Internet%20Files\Content.Outlook\81CR399H\GERBER\&#35215;&#26684;&#23529;&#26597;-hea36a-fab(Megtron_6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2\Public(S)\Users\str\AppData\Local\Microsoft\Windows\INetCache\Content.Outlook\XL07B8XM\DFM\&#20013;&#33775;&#31934;&#28204;PCB&#35069;&#31243;&#33021;&#21147;&#34920;_V24_&#24288;&#20839;&#29256;%20(2016-09-0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LL-NEW"/>
      <sheetName val="分類"/>
      <sheetName val="客戶別"/>
      <sheetName val="NRE"/>
      <sheetName val="gerber"/>
      <sheetName val="ST"/>
      <sheetName val="by 金額"/>
      <sheetName val="負毛利"/>
      <sheetName val="case "/>
      <sheetName val="pcb"/>
      <sheetName val="by_金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標盈餘103年度"/>
      <sheetName val="全公司統計表 2014預算"/>
      <sheetName val="累計IS102年度"/>
      <sheetName val=" 參數"/>
      <sheetName val="is(損益表)"/>
      <sheetName val="bs(資產負債表)"/>
      <sheetName val="工作表1"/>
    </sheetNames>
    <sheetDataSet>
      <sheetData sheetId="0">
        <row r="2">
          <cell r="A2" t="str">
            <v>項目</v>
          </cell>
          <cell r="B2" t="str">
            <v>金額</v>
          </cell>
          <cell r="C2" t="str">
            <v>比例</v>
          </cell>
        </row>
        <row r="3">
          <cell r="A3" t="str">
            <v>營業收入</v>
          </cell>
          <cell r="B3">
            <v>750000000</v>
          </cell>
          <cell r="C3">
            <v>1</v>
          </cell>
        </row>
        <row r="4">
          <cell r="A4" t="str">
            <v>銷貨成本(1)</v>
          </cell>
          <cell r="B4">
            <v>398307384.25791043</v>
          </cell>
          <cell r="C4">
            <v>0.53107651234388054</v>
          </cell>
        </row>
        <row r="5">
          <cell r="A5" t="str">
            <v>銷貨毛利</v>
          </cell>
          <cell r="B5">
            <v>351692615.74208957</v>
          </cell>
          <cell r="C5">
            <v>0.46892348765611941</v>
          </cell>
        </row>
        <row r="6">
          <cell r="A6" t="str">
            <v>營業費用(2)</v>
          </cell>
          <cell r="B6">
            <v>290013616.76208955</v>
          </cell>
          <cell r="C6">
            <v>0.38668482234945273</v>
          </cell>
        </row>
        <row r="7">
          <cell r="A7" t="str">
            <v>營業利益</v>
          </cell>
          <cell r="B7">
            <v>61678998.980000019</v>
          </cell>
          <cell r="C7">
            <v>8.2238665306666694E-2</v>
          </cell>
        </row>
        <row r="8">
          <cell r="A8" t="str">
            <v xml:space="preserve">營業外收入 </v>
          </cell>
          <cell r="B8">
            <v>6000000</v>
          </cell>
          <cell r="C8">
            <v>8.0000000000000002E-3</v>
          </cell>
        </row>
        <row r="9">
          <cell r="A9" t="str">
            <v>營業外費用(3)</v>
          </cell>
          <cell r="B9">
            <v>2524800</v>
          </cell>
          <cell r="C9">
            <v>3.3663999999999999E-3</v>
          </cell>
        </row>
        <row r="10">
          <cell r="A10" t="str">
            <v>稅前淨利</v>
          </cell>
          <cell r="B10">
            <v>65154198.980000019</v>
          </cell>
          <cell r="C10">
            <v>8.6872265306666696E-2</v>
          </cell>
        </row>
        <row r="11">
          <cell r="A11" t="str">
            <v>所得稅費用</v>
          </cell>
          <cell r="B11">
            <v>13030839.796000004</v>
          </cell>
          <cell r="C11">
            <v>1.7374453061333339E-2</v>
          </cell>
        </row>
        <row r="12">
          <cell r="A12" t="str">
            <v>稅後淨利</v>
          </cell>
          <cell r="B12">
            <v>52123359.184000015</v>
          </cell>
          <cell r="C12">
            <v>6.9497812245333357E-2</v>
          </cell>
        </row>
        <row r="15">
          <cell r="A15" t="str">
            <v>總成本(含營業外費用)=(1)+(2)+(3)=</v>
          </cell>
          <cell r="B15">
            <v>690845801.01999998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LL-NEW"/>
      <sheetName val="分類"/>
      <sheetName val="客戶別"/>
      <sheetName val="NRE"/>
      <sheetName val="gerber"/>
      <sheetName val="ST"/>
      <sheetName val="by 金額"/>
      <sheetName val="負毛利"/>
      <sheetName val="case "/>
      <sheetName val="pcb"/>
      <sheetName val="by_金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製作規格單"/>
      <sheetName val="規格審查表"/>
      <sheetName val="中華精測成本精算"/>
      <sheetName val="華測物料及機台攤提"/>
      <sheetName val="廠內排版方式"/>
      <sheetName val="廠外排版方式"/>
      <sheetName val="選項清單"/>
      <sheetName val="PCB規格審查單"/>
      <sheetName val="基板膠片"/>
      <sheetName val="金手指"/>
      <sheetName val="成型"/>
      <sheetName val="表面處理"/>
      <sheetName val="文字"/>
      <sheetName val="防焊"/>
      <sheetName val="二銅"/>
      <sheetName val="外層"/>
      <sheetName val="一銅"/>
      <sheetName val="鑽孔"/>
      <sheetName val="銅箔"/>
      <sheetName val="MLAM"/>
      <sheetName val="基板價格"/>
      <sheetName val="材料價格比"/>
      <sheetName val="參數"/>
      <sheetName val="Sheet19"/>
      <sheetName val="製程sample價"/>
      <sheetName val="案件等級分類"/>
      <sheetName val="投料數規定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U3" t="str">
            <v>NO</v>
          </cell>
        </row>
        <row r="4">
          <cell r="U4" t="str">
            <v>YES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4_設備尺寸限制 (2)"/>
      <sheetName val="PCB_中"/>
      <sheetName val="PCB_英"/>
      <sheetName val="設計原則"/>
      <sheetName val="附件1_內層鋪銅參考表"/>
      <sheetName val="附件2_回鑽說明表"/>
      <sheetName val="附件3_Material頻寬表"/>
      <sheetName val="附件4_設備尺寸限制"/>
      <sheetName val="附件5_鑽孔尺寸"/>
      <sheetName val="附件6_對稱疊構的圖示與說明"/>
      <sheetName val="附件7_BGA過線參考表"/>
      <sheetName val="附件8_Roadmap"/>
      <sheetName val="附件9_3oz layout注意事項"/>
      <sheetName val="附件10_二壓板說明"/>
      <sheetName val="SPEC. CODE"/>
      <sheetName val="Revised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zoomScaleNormal="100" workbookViewId="0">
      <pane xSplit="2" ySplit="6" topLeftCell="C58" activePane="bottomRight" state="frozen"/>
      <selection activeCell="G35" sqref="G35"/>
      <selection pane="topRight" activeCell="G35" sqref="G35"/>
      <selection pane="bottomLeft" activeCell="G35" sqref="G35"/>
      <selection pane="bottomRight" activeCell="R34" sqref="R34"/>
    </sheetView>
  </sheetViews>
  <sheetFormatPr defaultColWidth="9" defaultRowHeight="15.5"/>
  <cols>
    <col min="1" max="1" width="41.6328125" style="37" customWidth="1"/>
    <col min="2" max="2" width="1.453125" style="37" customWidth="1"/>
    <col min="3" max="3" width="13.453125" style="37" customWidth="1"/>
    <col min="4" max="4" width="7.453125" style="37" customWidth="1"/>
    <col min="5" max="5" width="1.453125" style="37" customWidth="1"/>
    <col min="6" max="6" width="13.453125" style="37" customWidth="1"/>
    <col min="7" max="7" width="7.453125" style="37" customWidth="1"/>
    <col min="8" max="8" width="1.453125" style="37" customWidth="1"/>
    <col min="9" max="9" width="13.453125" style="37" customWidth="1"/>
    <col min="10" max="10" width="7.453125" style="37" customWidth="1"/>
    <col min="11" max="11" width="1.453125" style="37" customWidth="1"/>
    <col min="12" max="12" width="13.453125" style="37" customWidth="1"/>
    <col min="13" max="13" width="7.453125" style="37" customWidth="1"/>
    <col min="14" max="14" width="1.453125" style="37" customWidth="1"/>
    <col min="15" max="15" width="13.453125" style="37" customWidth="1"/>
    <col min="16" max="16" width="7.453125" style="37" customWidth="1"/>
    <col min="17" max="17" width="11.90625" style="37" bestFit="1" customWidth="1"/>
    <col min="18" max="18" width="9" style="104"/>
    <col min="19" max="20" width="9" style="37"/>
    <col min="21" max="21" width="9.54296875" style="37" bestFit="1" customWidth="1"/>
    <col min="22" max="16384" width="9" style="37"/>
  </cols>
  <sheetData>
    <row r="1" spans="1:24" ht="17.5">
      <c r="A1" s="141" t="s">
        <v>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24" ht="9.75" customHeight="1">
      <c r="A2" s="1"/>
      <c r="B2" s="13"/>
      <c r="C2" s="13"/>
      <c r="D2" s="13"/>
      <c r="E2" s="13" t="s">
        <v>118</v>
      </c>
      <c r="F2" s="13"/>
      <c r="G2" s="13"/>
      <c r="H2" s="13"/>
      <c r="I2" s="13"/>
      <c r="J2" s="13"/>
    </row>
    <row r="3" spans="1:24">
      <c r="A3" s="142" t="s">
        <v>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24">
      <c r="A4" s="142" t="s">
        <v>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24" ht="29.4" customHeight="1" thickBot="1">
      <c r="A5" s="3"/>
      <c r="B5" s="3"/>
      <c r="C5" s="143" t="s">
        <v>119</v>
      </c>
      <c r="D5" s="144"/>
      <c r="E5" s="98"/>
      <c r="F5" s="143" t="s">
        <v>110</v>
      </c>
      <c r="G5" s="144"/>
      <c r="H5" s="98"/>
      <c r="I5" s="143" t="s">
        <v>105</v>
      </c>
      <c r="J5" s="144"/>
      <c r="L5" s="140" t="s">
        <v>38</v>
      </c>
      <c r="M5" s="140"/>
      <c r="O5" s="140" t="s">
        <v>1</v>
      </c>
      <c r="P5" s="140"/>
    </row>
    <row r="6" spans="1:24">
      <c r="A6" s="3" t="s">
        <v>6</v>
      </c>
      <c r="B6" s="3"/>
      <c r="C6" s="38" t="s">
        <v>2</v>
      </c>
      <c r="D6" s="38" t="s">
        <v>0</v>
      </c>
      <c r="E6" s="18"/>
      <c r="F6" s="38" t="s">
        <v>2</v>
      </c>
      <c r="G6" s="38" t="s">
        <v>0</v>
      </c>
      <c r="H6" s="18"/>
      <c r="I6" s="38" t="s">
        <v>2</v>
      </c>
      <c r="J6" s="38" t="s">
        <v>0</v>
      </c>
      <c r="L6" s="38" t="s">
        <v>2</v>
      </c>
      <c r="M6" s="38" t="s">
        <v>0</v>
      </c>
      <c r="O6" s="38" t="s">
        <v>2</v>
      </c>
      <c r="P6" s="38" t="s">
        <v>0</v>
      </c>
    </row>
    <row r="7" spans="1:24" ht="6.75" customHeight="1">
      <c r="A7" s="2"/>
      <c r="B7" s="1"/>
      <c r="C7" s="39"/>
      <c r="D7" s="39"/>
      <c r="E7" s="32"/>
      <c r="F7" s="39"/>
      <c r="G7" s="39"/>
      <c r="H7" s="32"/>
      <c r="I7" s="39"/>
      <c r="J7" s="39"/>
      <c r="K7" s="40"/>
      <c r="L7" s="40"/>
      <c r="M7" s="40"/>
      <c r="N7" s="40"/>
      <c r="O7" s="40"/>
      <c r="P7" s="40"/>
    </row>
    <row r="8" spans="1:24">
      <c r="A8" s="2" t="s">
        <v>79</v>
      </c>
      <c r="B8" s="1"/>
      <c r="C8" s="1"/>
      <c r="D8" s="1"/>
      <c r="E8" s="1"/>
      <c r="F8" s="1"/>
      <c r="G8" s="1"/>
      <c r="H8" s="1"/>
      <c r="I8" s="1"/>
      <c r="J8" s="1"/>
    </row>
    <row r="9" spans="1:24">
      <c r="A9" s="5" t="s">
        <v>25</v>
      </c>
      <c r="B9" s="1"/>
      <c r="C9" s="19">
        <v>3823403</v>
      </c>
      <c r="D9" s="41">
        <f>ROUND(C9/$C$27*100,1)</f>
        <v>40.200000000000003</v>
      </c>
      <c r="E9" s="32"/>
      <c r="F9" s="19">
        <v>3652974</v>
      </c>
      <c r="G9" s="41">
        <f>ROUND(F9/$F$27*100,1)+0.1</f>
        <v>38.9</v>
      </c>
      <c r="H9" s="32"/>
      <c r="I9" s="19">
        <v>2876384</v>
      </c>
      <c r="J9" s="41">
        <f>ROUND(I9/$I$27*100,1)</f>
        <v>34.700000000000003</v>
      </c>
      <c r="K9" s="40"/>
      <c r="L9" s="19">
        <f>C9-F9</f>
        <v>170429</v>
      </c>
      <c r="M9" s="42">
        <f>IF(ROUND(L9/F9*100,1)=0,0,L9/F9*100)</f>
        <v>4.6654862585936829</v>
      </c>
      <c r="N9" s="40"/>
      <c r="O9" s="19">
        <f>C9-I9</f>
        <v>947019</v>
      </c>
      <c r="P9" s="42">
        <f>IF(ROUND(O9/I9*100,1)=0,0,O9/I9*100)</f>
        <v>32.923942004961788</v>
      </c>
      <c r="Q9" s="105"/>
      <c r="R9" s="106"/>
      <c r="S9" s="107"/>
      <c r="T9" s="108"/>
      <c r="U9" s="109"/>
      <c r="V9" s="109"/>
      <c r="W9" s="64"/>
      <c r="X9" s="108"/>
    </row>
    <row r="10" spans="1:24">
      <c r="A10" s="5" t="s">
        <v>90</v>
      </c>
      <c r="B10" s="1"/>
      <c r="C10" s="54">
        <v>698718</v>
      </c>
      <c r="D10" s="41">
        <f>ROUND(C10/$C$27*100,1)</f>
        <v>7.3</v>
      </c>
      <c r="E10" s="32"/>
      <c r="F10" s="19">
        <v>742057</v>
      </c>
      <c r="G10" s="41">
        <f t="shared" ref="G10:G13" si="0">ROUND(F10/$F$27*100,1)</f>
        <v>7.9</v>
      </c>
      <c r="H10" s="32"/>
      <c r="I10" s="19">
        <v>548423</v>
      </c>
      <c r="J10" s="41">
        <f>ROUND(I10/$I$27*100,1)-0.1</f>
        <v>6.5</v>
      </c>
      <c r="K10" s="40"/>
      <c r="L10" s="19">
        <f t="shared" ref="L10:L68" si="1">C10-F10</f>
        <v>-43339</v>
      </c>
      <c r="M10" s="42">
        <f t="shared" ref="M10:M68" si="2">IF(ROUND(L10/F10*100,1)=0,0,L10/F10*100)</f>
        <v>-5.8403869244545898</v>
      </c>
      <c r="N10" s="40"/>
      <c r="O10" s="19">
        <f t="shared" ref="O10:O68" si="3">C10-I10</f>
        <v>150295</v>
      </c>
      <c r="P10" s="42">
        <f t="shared" ref="P10:P68" si="4">IF(ROUND(O10/I10*100,1)=0,0,O10/I10*100)</f>
        <v>27.404941076504812</v>
      </c>
      <c r="Q10" s="110"/>
      <c r="R10" s="106"/>
      <c r="S10" s="64"/>
      <c r="T10" s="64"/>
      <c r="U10" s="64"/>
      <c r="V10" s="64"/>
      <c r="W10" s="64"/>
      <c r="X10" s="64"/>
    </row>
    <row r="11" spans="1:24">
      <c r="A11" s="5" t="s">
        <v>26</v>
      </c>
      <c r="B11" s="1"/>
      <c r="C11" s="54">
        <v>689031</v>
      </c>
      <c r="D11" s="41">
        <f t="shared" ref="D11:D13" si="5">ROUND(C11/$C$27*100,1)</f>
        <v>7.2</v>
      </c>
      <c r="E11" s="32"/>
      <c r="F11" s="19">
        <v>648897</v>
      </c>
      <c r="G11" s="41">
        <f t="shared" si="0"/>
        <v>6.9</v>
      </c>
      <c r="H11" s="32"/>
      <c r="I11" s="19">
        <v>397088</v>
      </c>
      <c r="J11" s="41">
        <f>ROUND(I11/$I$27*100,1)</f>
        <v>4.8</v>
      </c>
      <c r="K11" s="40"/>
      <c r="L11" s="19">
        <f t="shared" si="1"/>
        <v>40134</v>
      </c>
      <c r="M11" s="42">
        <f t="shared" si="2"/>
        <v>6.1849569346136599</v>
      </c>
      <c r="N11" s="40"/>
      <c r="O11" s="19">
        <f t="shared" si="3"/>
        <v>291943</v>
      </c>
      <c r="P11" s="42">
        <f t="shared" si="4"/>
        <v>73.520982754452419</v>
      </c>
      <c r="Q11" s="110"/>
      <c r="R11" s="106"/>
      <c r="S11" s="64"/>
      <c r="T11" s="64"/>
      <c r="U11" s="64"/>
      <c r="V11" s="64"/>
      <c r="W11" s="64"/>
      <c r="X11" s="64"/>
    </row>
    <row r="12" spans="1:24">
      <c r="A12" s="5" t="s">
        <v>7</v>
      </c>
      <c r="B12" s="1"/>
      <c r="C12" s="54">
        <v>51989</v>
      </c>
      <c r="D12" s="41">
        <f t="shared" si="5"/>
        <v>0.5</v>
      </c>
      <c r="E12" s="32"/>
      <c r="F12" s="19">
        <v>63112</v>
      </c>
      <c r="G12" s="41">
        <f t="shared" si="0"/>
        <v>0.7</v>
      </c>
      <c r="H12" s="32"/>
      <c r="I12" s="19">
        <v>55516</v>
      </c>
      <c r="J12" s="41">
        <f t="shared" ref="J12:J14" si="6">ROUND(I12/$I$27*100,1)</f>
        <v>0.7</v>
      </c>
      <c r="K12" s="40"/>
      <c r="L12" s="19">
        <f t="shared" si="1"/>
        <v>-11123</v>
      </c>
      <c r="M12" s="42">
        <f t="shared" si="2"/>
        <v>-17.624223602484474</v>
      </c>
      <c r="N12" s="40"/>
      <c r="O12" s="19">
        <f t="shared" si="3"/>
        <v>-3527</v>
      </c>
      <c r="P12" s="42">
        <f t="shared" si="4"/>
        <v>-6.3531234238778005</v>
      </c>
      <c r="Q12" s="110"/>
      <c r="R12" s="106"/>
      <c r="S12" s="64"/>
      <c r="T12" s="64"/>
      <c r="U12" s="64"/>
      <c r="V12" s="64"/>
      <c r="W12" s="64"/>
      <c r="X12" s="64"/>
    </row>
    <row r="13" spans="1:24">
      <c r="A13" s="5" t="s">
        <v>89</v>
      </c>
      <c r="B13" s="1"/>
      <c r="C13" s="54">
        <v>161190</v>
      </c>
      <c r="D13" s="41">
        <f t="shared" si="5"/>
        <v>1.7</v>
      </c>
      <c r="E13" s="32"/>
      <c r="F13" s="19">
        <v>162222</v>
      </c>
      <c r="G13" s="41">
        <f t="shared" si="0"/>
        <v>1.7</v>
      </c>
      <c r="H13" s="32"/>
      <c r="I13" s="19">
        <v>87292</v>
      </c>
      <c r="J13" s="41">
        <f t="shared" si="6"/>
        <v>1.1000000000000001</v>
      </c>
      <c r="K13" s="40"/>
      <c r="L13" s="19">
        <f t="shared" si="1"/>
        <v>-1032</v>
      </c>
      <c r="M13" s="42">
        <f t="shared" si="2"/>
        <v>-0.63616525502089727</v>
      </c>
      <c r="N13" s="40"/>
      <c r="O13" s="19">
        <f t="shared" si="3"/>
        <v>73898</v>
      </c>
      <c r="P13" s="42">
        <f t="shared" si="4"/>
        <v>84.656096778628054</v>
      </c>
      <c r="Q13" s="110"/>
      <c r="R13" s="106"/>
      <c r="S13" s="64"/>
      <c r="T13" s="64"/>
      <c r="U13" s="64"/>
      <c r="V13" s="64"/>
      <c r="W13" s="64"/>
      <c r="X13" s="64"/>
    </row>
    <row r="14" spans="1:24">
      <c r="A14" s="5" t="s">
        <v>27</v>
      </c>
      <c r="B14" s="1"/>
      <c r="C14" s="54">
        <v>5901</v>
      </c>
      <c r="D14" s="41">
        <f>ROUND(C14/$C$27*100,1)</f>
        <v>0.1</v>
      </c>
      <c r="E14" s="32"/>
      <c r="F14" s="19">
        <v>4218</v>
      </c>
      <c r="G14" s="41">
        <f>ROUND(F14/$F$27*100,1)</f>
        <v>0</v>
      </c>
      <c r="H14" s="32"/>
      <c r="I14" s="19">
        <v>3845</v>
      </c>
      <c r="J14" s="41">
        <f t="shared" si="6"/>
        <v>0</v>
      </c>
      <c r="K14" s="40"/>
      <c r="L14" s="19">
        <f t="shared" si="1"/>
        <v>1683</v>
      </c>
      <c r="M14" s="42">
        <f t="shared" si="2"/>
        <v>39.900426742532005</v>
      </c>
      <c r="N14" s="40"/>
      <c r="O14" s="19">
        <f t="shared" si="3"/>
        <v>2056</v>
      </c>
      <c r="P14" s="42">
        <f t="shared" si="4"/>
        <v>53.472041612483743</v>
      </c>
      <c r="Q14" s="110"/>
      <c r="R14" s="106"/>
      <c r="S14" s="64"/>
      <c r="T14" s="64"/>
      <c r="U14" s="64"/>
      <c r="V14" s="64"/>
      <c r="W14" s="64"/>
      <c r="X14" s="64"/>
    </row>
    <row r="15" spans="1:24" ht="6.75" customHeight="1">
      <c r="A15" s="2"/>
      <c r="B15" s="1"/>
      <c r="C15" s="54"/>
      <c r="D15" s="39"/>
      <c r="E15" s="32"/>
      <c r="F15" s="19"/>
      <c r="G15" s="39"/>
      <c r="H15" s="32"/>
      <c r="I15" s="19"/>
      <c r="J15" s="39"/>
      <c r="K15" s="40"/>
      <c r="L15" s="19"/>
      <c r="M15" s="43"/>
      <c r="N15" s="40"/>
      <c r="O15" s="19"/>
      <c r="P15" s="43"/>
      <c r="Q15" s="111"/>
      <c r="R15" s="106"/>
      <c r="S15" s="64"/>
      <c r="T15" s="64"/>
      <c r="U15" s="64"/>
      <c r="V15" s="64"/>
      <c r="W15" s="64"/>
      <c r="X15" s="64"/>
    </row>
    <row r="16" spans="1:24">
      <c r="A16" s="23" t="s">
        <v>8</v>
      </c>
      <c r="B16" s="1"/>
      <c r="C16" s="94">
        <f>SUM(C9:C15)</f>
        <v>5430232</v>
      </c>
      <c r="D16" s="44">
        <f>SUM(D9:D15)</f>
        <v>57.000000000000007</v>
      </c>
      <c r="E16" s="32"/>
      <c r="F16" s="24">
        <f>SUM(F9:F15)</f>
        <v>5273480</v>
      </c>
      <c r="G16" s="44">
        <f>SUM(G9:G15)</f>
        <v>56.1</v>
      </c>
      <c r="H16" s="32"/>
      <c r="I16" s="24">
        <f>SUM(I9:I15)</f>
        <v>3968548</v>
      </c>
      <c r="J16" s="44">
        <f>SUM(J9:J15)</f>
        <v>47.800000000000004</v>
      </c>
      <c r="K16" s="40"/>
      <c r="L16" s="24">
        <f t="shared" si="1"/>
        <v>156752</v>
      </c>
      <c r="M16" s="25">
        <f t="shared" si="2"/>
        <v>2.9724584145573703</v>
      </c>
      <c r="N16" s="40"/>
      <c r="O16" s="24">
        <f t="shared" si="3"/>
        <v>1461684</v>
      </c>
      <c r="P16" s="25">
        <f t="shared" si="4"/>
        <v>36.831707717784944</v>
      </c>
      <c r="Q16" s="110"/>
      <c r="R16" s="106"/>
      <c r="S16" s="64"/>
      <c r="T16" s="64"/>
      <c r="U16" s="64"/>
      <c r="V16" s="64"/>
      <c r="W16" s="64"/>
      <c r="X16" s="64"/>
    </row>
    <row r="17" spans="1:24" ht="6.75" customHeight="1">
      <c r="A17" s="2"/>
      <c r="B17" s="1"/>
      <c r="C17" s="54"/>
      <c r="D17" s="39"/>
      <c r="E17" s="32"/>
      <c r="F17" s="19"/>
      <c r="G17" s="39"/>
      <c r="H17" s="32"/>
      <c r="I17" s="19"/>
      <c r="J17" s="39"/>
      <c r="K17" s="40"/>
      <c r="L17" s="19"/>
      <c r="M17" s="43"/>
      <c r="N17" s="40"/>
      <c r="O17" s="19"/>
      <c r="P17" s="43"/>
      <c r="Q17" s="111"/>
      <c r="R17" s="106"/>
      <c r="S17" s="64"/>
      <c r="T17" s="64"/>
      <c r="U17" s="64"/>
      <c r="V17" s="64"/>
      <c r="W17" s="64"/>
      <c r="X17" s="64"/>
    </row>
    <row r="18" spans="1:24">
      <c r="A18" s="2" t="s">
        <v>80</v>
      </c>
      <c r="B18" s="1"/>
      <c r="C18" s="54"/>
      <c r="D18" s="32"/>
      <c r="E18" s="32"/>
      <c r="F18" s="19"/>
      <c r="G18" s="32"/>
      <c r="H18" s="32"/>
      <c r="I18" s="19"/>
      <c r="J18" s="32"/>
      <c r="K18" s="40"/>
      <c r="L18" s="19"/>
      <c r="M18" s="42"/>
      <c r="N18" s="40"/>
      <c r="O18" s="19"/>
      <c r="P18" s="42"/>
      <c r="Q18" s="112"/>
      <c r="R18" s="106"/>
      <c r="S18" s="64"/>
      <c r="T18" s="64"/>
      <c r="U18" s="64"/>
      <c r="V18" s="64"/>
      <c r="W18" s="64"/>
      <c r="X18" s="64"/>
    </row>
    <row r="19" spans="1:24">
      <c r="A19" s="5" t="s">
        <v>28</v>
      </c>
      <c r="B19" s="1"/>
      <c r="C19" s="54">
        <v>3955737</v>
      </c>
      <c r="D19" s="41">
        <f>ROUND(C19/$C$27*100,1)+0.1</f>
        <v>41.7</v>
      </c>
      <c r="E19" s="32"/>
      <c r="F19" s="19">
        <v>4006677</v>
      </c>
      <c r="G19" s="41">
        <f>ROUND(F19/$F$27*100,1)+0.1</f>
        <v>42.7</v>
      </c>
      <c r="H19" s="32"/>
      <c r="I19" s="19">
        <v>4208042</v>
      </c>
      <c r="J19" s="41">
        <f t="shared" ref="J19:J23" si="7">ROUND(I19/$I$27*100,1)</f>
        <v>50.7</v>
      </c>
      <c r="K19" s="40"/>
      <c r="L19" s="19">
        <f t="shared" si="1"/>
        <v>-50940</v>
      </c>
      <c r="M19" s="42">
        <f t="shared" si="2"/>
        <v>-1.2713777526863284</v>
      </c>
      <c r="N19" s="40"/>
      <c r="O19" s="19">
        <f t="shared" si="3"/>
        <v>-252305</v>
      </c>
      <c r="P19" s="42">
        <f t="shared" si="4"/>
        <v>-5.9957814109269822</v>
      </c>
      <c r="Q19" s="110"/>
      <c r="R19" s="106"/>
      <c r="S19" s="64"/>
      <c r="T19" s="64"/>
      <c r="U19" s="64"/>
      <c r="V19" s="64"/>
      <c r="W19" s="64"/>
      <c r="X19" s="64"/>
    </row>
    <row r="20" spans="1:24">
      <c r="A20" s="5" t="s">
        <v>29</v>
      </c>
      <c r="B20" s="1"/>
      <c r="C20" s="54">
        <v>22934</v>
      </c>
      <c r="D20" s="41">
        <f>ROUND(C20/$C$27*100,1)</f>
        <v>0.2</v>
      </c>
      <c r="E20" s="32"/>
      <c r="F20" s="19">
        <v>29455</v>
      </c>
      <c r="G20" s="41">
        <f>ROUND(F20/$F$27*100,1)</f>
        <v>0.3</v>
      </c>
      <c r="H20" s="32"/>
      <c r="I20" s="19">
        <v>30847</v>
      </c>
      <c r="J20" s="41">
        <f t="shared" si="7"/>
        <v>0.4</v>
      </c>
      <c r="K20" s="40"/>
      <c r="L20" s="19">
        <f t="shared" si="1"/>
        <v>-6521</v>
      </c>
      <c r="M20" s="42">
        <f t="shared" si="2"/>
        <v>-22.138855881853676</v>
      </c>
      <c r="N20" s="40"/>
      <c r="O20" s="19">
        <f t="shared" si="3"/>
        <v>-7913</v>
      </c>
      <c r="P20" s="42">
        <f t="shared" si="4"/>
        <v>-25.652413524816026</v>
      </c>
      <c r="Q20" s="110"/>
      <c r="R20" s="106"/>
      <c r="S20" s="64"/>
      <c r="T20" s="64"/>
      <c r="U20" s="64"/>
      <c r="V20" s="64"/>
      <c r="W20" s="64"/>
      <c r="X20" s="64"/>
    </row>
    <row r="21" spans="1:24">
      <c r="A21" s="5" t="s">
        <v>30</v>
      </c>
      <c r="B21" s="1"/>
      <c r="C21" s="54">
        <v>18223</v>
      </c>
      <c r="D21" s="41">
        <f t="shared" ref="D21:D22" si="8">ROUND(C21/$C$27*100,1)</f>
        <v>0.2</v>
      </c>
      <c r="E21" s="32"/>
      <c r="F21" s="19">
        <v>21655</v>
      </c>
      <c r="G21" s="41">
        <f t="shared" ref="G21:G22" si="9">ROUND(F21/$F$27*100,1)</f>
        <v>0.2</v>
      </c>
      <c r="H21" s="32"/>
      <c r="I21" s="19">
        <v>35569</v>
      </c>
      <c r="J21" s="41">
        <f t="shared" si="7"/>
        <v>0.4</v>
      </c>
      <c r="K21" s="40"/>
      <c r="L21" s="19">
        <f t="shared" si="1"/>
        <v>-3432</v>
      </c>
      <c r="M21" s="42">
        <f t="shared" si="2"/>
        <v>-15.848533825906259</v>
      </c>
      <c r="N21" s="40"/>
      <c r="O21" s="19">
        <f t="shared" si="3"/>
        <v>-17346</v>
      </c>
      <c r="P21" s="42">
        <f t="shared" si="4"/>
        <v>-48.767184908206588</v>
      </c>
      <c r="Q21" s="110"/>
      <c r="R21" s="106"/>
      <c r="S21" s="64"/>
      <c r="T21" s="64"/>
      <c r="U21" s="64"/>
      <c r="V21" s="64"/>
      <c r="W21" s="64"/>
      <c r="X21" s="64"/>
    </row>
    <row r="22" spans="1:24">
      <c r="A22" s="5" t="s">
        <v>31</v>
      </c>
      <c r="B22" s="1"/>
      <c r="C22" s="54">
        <v>69536</v>
      </c>
      <c r="D22" s="41">
        <f t="shared" si="8"/>
        <v>0.7</v>
      </c>
      <c r="E22" s="32"/>
      <c r="F22" s="19">
        <v>70135</v>
      </c>
      <c r="G22" s="41">
        <f t="shared" si="9"/>
        <v>0.7</v>
      </c>
      <c r="H22" s="32"/>
      <c r="I22" s="19">
        <v>45636</v>
      </c>
      <c r="J22" s="41">
        <f t="shared" si="7"/>
        <v>0.6</v>
      </c>
      <c r="K22" s="40"/>
      <c r="L22" s="19">
        <f t="shared" si="1"/>
        <v>-599</v>
      </c>
      <c r="M22" s="42">
        <f t="shared" si="2"/>
        <v>-0.8540671561987595</v>
      </c>
      <c r="N22" s="40"/>
      <c r="O22" s="19">
        <f t="shared" si="3"/>
        <v>23900</v>
      </c>
      <c r="P22" s="42">
        <f t="shared" si="4"/>
        <v>52.370935226575511</v>
      </c>
      <c r="Q22" s="110"/>
      <c r="R22" s="106"/>
      <c r="S22" s="64"/>
      <c r="T22" s="64"/>
      <c r="U22" s="64"/>
      <c r="V22" s="64"/>
      <c r="W22" s="64"/>
      <c r="X22" s="64"/>
    </row>
    <row r="23" spans="1:24">
      <c r="A23" s="5" t="s">
        <v>32</v>
      </c>
      <c r="B23" s="1"/>
      <c r="C23" s="54">
        <v>17172</v>
      </c>
      <c r="D23" s="41">
        <f>ROUND(C23/$C$27*100,1)</f>
        <v>0.2</v>
      </c>
      <c r="E23" s="32"/>
      <c r="F23" s="19">
        <v>10271</v>
      </c>
      <c r="G23" s="41">
        <f>ROUND(F23/$F$27*100,1)-0.1</f>
        <v>0</v>
      </c>
      <c r="H23" s="32"/>
      <c r="I23" s="19">
        <v>7815</v>
      </c>
      <c r="J23" s="41">
        <f t="shared" si="7"/>
        <v>0.1</v>
      </c>
      <c r="K23" s="40"/>
      <c r="L23" s="19">
        <f t="shared" si="1"/>
        <v>6901</v>
      </c>
      <c r="M23" s="42">
        <f t="shared" si="2"/>
        <v>67.189173400837305</v>
      </c>
      <c r="N23" s="40"/>
      <c r="O23" s="19">
        <f t="shared" si="3"/>
        <v>9357</v>
      </c>
      <c r="P23" s="42">
        <f t="shared" si="4"/>
        <v>119.73128598848368</v>
      </c>
      <c r="Q23" s="110"/>
      <c r="R23" s="106"/>
      <c r="S23" s="64"/>
      <c r="T23" s="64"/>
      <c r="U23" s="64"/>
      <c r="V23" s="64"/>
      <c r="W23" s="64"/>
      <c r="X23" s="64"/>
    </row>
    <row r="24" spans="1:24" ht="6.75" customHeight="1">
      <c r="A24" s="2"/>
      <c r="B24" s="1"/>
      <c r="C24" s="54"/>
      <c r="D24" s="39"/>
      <c r="E24" s="32"/>
      <c r="F24" s="19"/>
      <c r="G24" s="39"/>
      <c r="H24" s="32"/>
      <c r="I24" s="19"/>
      <c r="J24" s="39"/>
      <c r="K24" s="40"/>
      <c r="L24" s="19"/>
      <c r="M24" s="43"/>
      <c r="N24" s="40"/>
      <c r="O24" s="19"/>
      <c r="P24" s="43"/>
      <c r="Q24" s="111"/>
      <c r="R24" s="106"/>
      <c r="S24" s="64"/>
      <c r="T24" s="64"/>
      <c r="U24" s="64"/>
      <c r="V24" s="64"/>
      <c r="W24" s="64"/>
      <c r="X24" s="64"/>
    </row>
    <row r="25" spans="1:24">
      <c r="A25" s="23" t="s">
        <v>76</v>
      </c>
      <c r="B25" s="1"/>
      <c r="C25" s="94">
        <f>SUM(C19:C24)</f>
        <v>4083602</v>
      </c>
      <c r="D25" s="44">
        <f>SUM(D19:D24)</f>
        <v>43.000000000000014</v>
      </c>
      <c r="E25" s="32"/>
      <c r="F25" s="24">
        <f>SUM(F19:F24)</f>
        <v>4138193</v>
      </c>
      <c r="G25" s="44">
        <f>SUM(G19:G24)</f>
        <v>43.900000000000006</v>
      </c>
      <c r="H25" s="32"/>
      <c r="I25" s="24">
        <f>SUM(I19:I24)</f>
        <v>4327909</v>
      </c>
      <c r="J25" s="44">
        <f>SUM(J19:J24)</f>
        <v>52.2</v>
      </c>
      <c r="K25" s="40"/>
      <c r="L25" s="24">
        <f t="shared" si="1"/>
        <v>-54591</v>
      </c>
      <c r="M25" s="25">
        <f t="shared" si="2"/>
        <v>-1.3191989837110063</v>
      </c>
      <c r="N25" s="40"/>
      <c r="O25" s="24">
        <f t="shared" si="3"/>
        <v>-244307</v>
      </c>
      <c r="P25" s="25">
        <f t="shared" si="4"/>
        <v>-5.6449199832990944</v>
      </c>
      <c r="Q25" s="110"/>
      <c r="R25" s="106"/>
      <c r="S25" s="64"/>
      <c r="T25" s="64"/>
      <c r="U25" s="64"/>
      <c r="V25" s="64"/>
      <c r="W25" s="64"/>
      <c r="X25" s="64"/>
    </row>
    <row r="26" spans="1:24" ht="6.75" customHeight="1">
      <c r="A26" s="2"/>
      <c r="B26" s="1"/>
      <c r="C26" s="54"/>
      <c r="D26" s="39"/>
      <c r="E26" s="32"/>
      <c r="F26" s="19"/>
      <c r="G26" s="39"/>
      <c r="H26" s="32"/>
      <c r="I26" s="19"/>
      <c r="J26" s="39"/>
      <c r="K26" s="40"/>
      <c r="L26" s="19"/>
      <c r="M26" s="43"/>
      <c r="N26" s="40"/>
      <c r="O26" s="19"/>
      <c r="P26" s="43"/>
      <c r="Q26" s="111"/>
      <c r="R26" s="106"/>
      <c r="S26" s="64"/>
      <c r="T26" s="64"/>
      <c r="U26" s="64"/>
      <c r="V26" s="64"/>
      <c r="W26" s="64"/>
      <c r="X26" s="64"/>
    </row>
    <row r="27" spans="1:24" ht="16" thickBot="1">
      <c r="A27" s="2" t="s">
        <v>75</v>
      </c>
      <c r="B27" s="1"/>
      <c r="C27" s="56">
        <f>C16+C25</f>
        <v>9513834</v>
      </c>
      <c r="D27" s="46">
        <f>D25+D16</f>
        <v>100.00000000000003</v>
      </c>
      <c r="E27" s="32"/>
      <c r="F27" s="45">
        <f>F16+F25</f>
        <v>9411673</v>
      </c>
      <c r="G27" s="46">
        <f>G25+G16</f>
        <v>100</v>
      </c>
      <c r="H27" s="32"/>
      <c r="I27" s="45">
        <f>I16+I25</f>
        <v>8296457</v>
      </c>
      <c r="J27" s="46">
        <f>J25+J16</f>
        <v>100</v>
      </c>
      <c r="K27" s="40"/>
      <c r="L27" s="45">
        <f t="shared" si="1"/>
        <v>102161</v>
      </c>
      <c r="M27" s="65">
        <f t="shared" si="2"/>
        <v>1.0854712015600203</v>
      </c>
      <c r="N27" s="40"/>
      <c r="O27" s="45">
        <f t="shared" si="3"/>
        <v>1217377</v>
      </c>
      <c r="P27" s="65">
        <f t="shared" si="4"/>
        <v>14.6734563922889</v>
      </c>
      <c r="Q27" s="114"/>
      <c r="R27" s="106"/>
      <c r="S27" s="64"/>
      <c r="T27" s="64"/>
      <c r="U27" s="64"/>
      <c r="V27" s="64"/>
      <c r="W27" s="64"/>
      <c r="X27" s="64"/>
    </row>
    <row r="28" spans="1:24" ht="6.75" customHeight="1" thickTop="1">
      <c r="A28" s="2"/>
      <c r="B28" s="1"/>
      <c r="C28" s="67"/>
      <c r="D28" s="39"/>
      <c r="E28" s="32"/>
      <c r="F28" s="39"/>
      <c r="G28" s="39"/>
      <c r="H28" s="32"/>
      <c r="I28" s="39"/>
      <c r="J28" s="39"/>
      <c r="K28" s="40"/>
      <c r="L28" s="39"/>
      <c r="M28" s="43"/>
      <c r="N28" s="40"/>
      <c r="O28" s="39"/>
      <c r="P28" s="43"/>
      <c r="Q28" s="112"/>
      <c r="R28" s="106"/>
      <c r="S28" s="64"/>
      <c r="T28" s="64"/>
      <c r="U28" s="64"/>
      <c r="V28" s="64"/>
      <c r="W28" s="64"/>
      <c r="X28" s="64"/>
    </row>
    <row r="29" spans="1:24" ht="6.75" customHeight="1">
      <c r="A29" s="2"/>
      <c r="B29" s="1"/>
      <c r="C29" s="67"/>
      <c r="D29" s="39"/>
      <c r="E29" s="32"/>
      <c r="F29" s="39"/>
      <c r="G29" s="39"/>
      <c r="H29" s="32"/>
      <c r="I29" s="39"/>
      <c r="J29" s="39"/>
      <c r="K29" s="40"/>
      <c r="L29" s="39"/>
      <c r="M29" s="43"/>
      <c r="N29" s="40"/>
      <c r="O29" s="39"/>
      <c r="P29" s="43"/>
      <c r="Q29" s="112"/>
      <c r="R29" s="106"/>
      <c r="S29" s="64"/>
      <c r="T29" s="64"/>
      <c r="U29" s="64"/>
      <c r="V29" s="64"/>
      <c r="W29" s="64"/>
      <c r="X29" s="64"/>
    </row>
    <row r="30" spans="1:24">
      <c r="A30" s="3" t="s">
        <v>9</v>
      </c>
      <c r="B30" s="3"/>
      <c r="C30" s="99"/>
      <c r="D30" s="47"/>
      <c r="E30" s="47"/>
      <c r="F30" s="47"/>
      <c r="G30" s="47"/>
      <c r="H30" s="47"/>
      <c r="I30" s="47"/>
      <c r="J30" s="47"/>
      <c r="K30" s="40"/>
      <c r="L30" s="47"/>
      <c r="M30" s="48"/>
      <c r="N30" s="40"/>
      <c r="O30" s="47"/>
      <c r="P30" s="48"/>
      <c r="Q30" s="113"/>
      <c r="R30" s="106"/>
      <c r="S30" s="64"/>
      <c r="T30" s="64"/>
      <c r="U30" s="64"/>
      <c r="V30" s="64"/>
      <c r="W30" s="64"/>
      <c r="X30" s="64"/>
    </row>
    <row r="31" spans="1:24" ht="6.75" customHeight="1">
      <c r="A31" s="2"/>
      <c r="B31" s="1"/>
      <c r="C31" s="67"/>
      <c r="D31" s="39"/>
      <c r="E31" s="32"/>
      <c r="F31" s="39"/>
      <c r="G31" s="39"/>
      <c r="H31" s="32"/>
      <c r="I31" s="39"/>
      <c r="J31" s="39"/>
      <c r="K31" s="40"/>
      <c r="L31" s="39"/>
      <c r="M31" s="43"/>
      <c r="N31" s="40"/>
      <c r="O31" s="39"/>
      <c r="P31" s="43"/>
      <c r="Q31" s="112"/>
      <c r="R31" s="106"/>
      <c r="S31" s="64"/>
      <c r="T31" s="64"/>
      <c r="U31" s="64"/>
      <c r="V31" s="64"/>
      <c r="W31" s="64"/>
      <c r="X31" s="64"/>
    </row>
    <row r="32" spans="1:24">
      <c r="A32" s="2" t="s">
        <v>81</v>
      </c>
      <c r="B32" s="1"/>
      <c r="C32" s="69"/>
      <c r="D32" s="32"/>
      <c r="E32" s="32"/>
      <c r="F32" s="32"/>
      <c r="G32" s="32"/>
      <c r="H32" s="32"/>
      <c r="I32" s="32"/>
      <c r="J32" s="32"/>
      <c r="K32" s="40"/>
      <c r="L32" s="32"/>
      <c r="M32" s="42"/>
      <c r="N32" s="40"/>
      <c r="O32" s="32"/>
      <c r="P32" s="42"/>
      <c r="Q32" s="112"/>
      <c r="R32" s="106"/>
      <c r="S32" s="64"/>
      <c r="T32" s="64"/>
      <c r="U32" s="64"/>
      <c r="V32" s="64"/>
      <c r="W32" s="64"/>
      <c r="X32" s="64"/>
    </row>
    <row r="33" spans="1:24">
      <c r="A33" s="5" t="s">
        <v>10</v>
      </c>
      <c r="B33" s="1"/>
      <c r="C33" s="54">
        <v>293650</v>
      </c>
      <c r="D33" s="41">
        <f t="shared" ref="D33:D40" si="10">ROUND(C33/$C$27*100,1)</f>
        <v>3.1</v>
      </c>
      <c r="E33" s="32"/>
      <c r="F33" s="19">
        <v>358574</v>
      </c>
      <c r="G33" s="41">
        <f>ROUND(F33/$F$27*100,1)+0.1</f>
        <v>3.9</v>
      </c>
      <c r="H33" s="32"/>
      <c r="I33" s="19">
        <v>204223</v>
      </c>
      <c r="J33" s="41">
        <f t="shared" ref="J33:J41" si="11">ROUND(I33/$I$27*100,1)</f>
        <v>2.5</v>
      </c>
      <c r="K33" s="40"/>
      <c r="L33" s="19">
        <f t="shared" si="1"/>
        <v>-64924</v>
      </c>
      <c r="M33" s="42">
        <f t="shared" si="2"/>
        <v>-18.106164975709337</v>
      </c>
      <c r="N33" s="40"/>
      <c r="O33" s="19">
        <f t="shared" si="3"/>
        <v>89427</v>
      </c>
      <c r="P33" s="42">
        <f t="shared" si="4"/>
        <v>43.788897430749721</v>
      </c>
      <c r="Q33" s="114"/>
      <c r="R33" s="106"/>
      <c r="S33" s="64"/>
      <c r="T33" s="64"/>
      <c r="U33" s="64"/>
      <c r="V33" s="64"/>
      <c r="W33" s="64"/>
      <c r="X33" s="64"/>
    </row>
    <row r="34" spans="1:24">
      <c r="A34" s="5" t="s">
        <v>11</v>
      </c>
      <c r="B34" s="1"/>
      <c r="C34" s="54">
        <v>246453</v>
      </c>
      <c r="D34" s="41">
        <f t="shared" si="10"/>
        <v>2.6</v>
      </c>
      <c r="E34" s="32"/>
      <c r="F34" s="19">
        <v>245501</v>
      </c>
      <c r="G34" s="41">
        <f t="shared" ref="G34:G39" si="12">ROUND(F34/$F$27*100,1)</f>
        <v>2.6</v>
      </c>
      <c r="H34" s="32"/>
      <c r="I34" s="19">
        <v>126693</v>
      </c>
      <c r="J34" s="41">
        <f t="shared" si="11"/>
        <v>1.5</v>
      </c>
      <c r="K34" s="40"/>
      <c r="L34" s="19">
        <f t="shared" si="1"/>
        <v>952</v>
      </c>
      <c r="M34" s="42">
        <f t="shared" si="2"/>
        <v>0.38777846118753084</v>
      </c>
      <c r="N34" s="40"/>
      <c r="O34" s="19">
        <f t="shared" si="3"/>
        <v>119760</v>
      </c>
      <c r="P34" s="42">
        <f t="shared" si="4"/>
        <v>94.527716606284486</v>
      </c>
      <c r="Q34" s="110"/>
      <c r="R34" s="106"/>
      <c r="S34" s="64"/>
      <c r="T34" s="64"/>
      <c r="U34" s="64"/>
      <c r="V34" s="64"/>
      <c r="W34" s="64"/>
      <c r="X34" s="64"/>
    </row>
    <row r="35" spans="1:24" ht="28">
      <c r="A35" s="49" t="s">
        <v>91</v>
      </c>
      <c r="B35" s="1"/>
      <c r="C35" s="54">
        <v>130084</v>
      </c>
      <c r="D35" s="41">
        <f t="shared" si="10"/>
        <v>1.4</v>
      </c>
      <c r="E35" s="32"/>
      <c r="F35" s="19">
        <v>99419</v>
      </c>
      <c r="G35" s="41">
        <f t="shared" si="12"/>
        <v>1.1000000000000001</v>
      </c>
      <c r="H35" s="32"/>
      <c r="I35" s="19">
        <v>7555</v>
      </c>
      <c r="J35" s="41">
        <f t="shared" si="11"/>
        <v>0.1</v>
      </c>
      <c r="K35" s="40"/>
      <c r="L35" s="19">
        <f t="shared" si="1"/>
        <v>30665</v>
      </c>
      <c r="M35" s="92">
        <f t="shared" si="2"/>
        <v>30.844204830062665</v>
      </c>
      <c r="N35" s="137"/>
      <c r="O35" s="54">
        <f t="shared" si="3"/>
        <v>122529</v>
      </c>
      <c r="P35" s="92">
        <f t="shared" si="4"/>
        <v>1621.826604897419</v>
      </c>
      <c r="Q35" s="110"/>
      <c r="R35" s="106"/>
      <c r="S35" s="64"/>
      <c r="T35" s="64"/>
      <c r="U35" s="64"/>
      <c r="V35" s="64"/>
      <c r="W35" s="64"/>
      <c r="X35" s="64"/>
    </row>
    <row r="36" spans="1:24">
      <c r="A36" s="5" t="s">
        <v>108</v>
      </c>
      <c r="B36" s="1"/>
      <c r="C36" s="54">
        <v>255754</v>
      </c>
      <c r="D36" s="41">
        <f t="shared" si="10"/>
        <v>2.7</v>
      </c>
      <c r="E36" s="32"/>
      <c r="F36" s="88">
        <v>0</v>
      </c>
      <c r="G36" s="41">
        <f t="shared" si="12"/>
        <v>0</v>
      </c>
      <c r="H36" s="32"/>
      <c r="I36" s="19">
        <v>16394</v>
      </c>
      <c r="J36" s="41">
        <f t="shared" si="11"/>
        <v>0.2</v>
      </c>
      <c r="K36" s="40"/>
      <c r="L36" s="19">
        <f t="shared" si="1"/>
        <v>255754</v>
      </c>
      <c r="M36" s="92">
        <v>100</v>
      </c>
      <c r="N36" s="137"/>
      <c r="O36" s="54">
        <f t="shared" si="3"/>
        <v>239360</v>
      </c>
      <c r="P36" s="92">
        <f t="shared" si="4"/>
        <v>1460.0463584238137</v>
      </c>
      <c r="Q36" s="110"/>
      <c r="R36" s="106"/>
      <c r="S36" s="64"/>
      <c r="T36" s="64"/>
      <c r="U36" s="64"/>
      <c r="V36" s="64"/>
      <c r="W36" s="64"/>
      <c r="X36" s="64"/>
    </row>
    <row r="37" spans="1:24">
      <c r="A37" s="5" t="s">
        <v>33</v>
      </c>
      <c r="B37" s="1"/>
      <c r="C37" s="54">
        <v>137069</v>
      </c>
      <c r="D37" s="70">
        <f>ROUND(C37/$C$27*100,1)+0.1</f>
        <v>1.5</v>
      </c>
      <c r="E37" s="32"/>
      <c r="F37" s="88">
        <v>123027</v>
      </c>
      <c r="G37" s="41">
        <f t="shared" si="12"/>
        <v>1.3</v>
      </c>
      <c r="H37" s="32"/>
      <c r="I37" s="19">
        <v>158764</v>
      </c>
      <c r="J37" s="41">
        <f t="shared" si="11"/>
        <v>1.9</v>
      </c>
      <c r="K37" s="40"/>
      <c r="L37" s="19">
        <f t="shared" si="1"/>
        <v>14042</v>
      </c>
      <c r="M37" s="92">
        <f t="shared" si="2"/>
        <v>11.413754704251913</v>
      </c>
      <c r="N37" s="137"/>
      <c r="O37" s="54">
        <f t="shared" si="3"/>
        <v>-21695</v>
      </c>
      <c r="P37" s="92">
        <f t="shared" si="4"/>
        <v>-13.664936635509308</v>
      </c>
      <c r="Q37" s="110"/>
      <c r="R37" s="106"/>
      <c r="S37" s="64"/>
      <c r="T37" s="64"/>
      <c r="U37" s="64"/>
      <c r="V37" s="64"/>
      <c r="W37" s="64"/>
      <c r="X37" s="64"/>
    </row>
    <row r="38" spans="1:24">
      <c r="A38" s="5" t="s">
        <v>34</v>
      </c>
      <c r="B38" s="1"/>
      <c r="C38" s="54">
        <v>107383</v>
      </c>
      <c r="D38" s="41">
        <f t="shared" si="10"/>
        <v>1.1000000000000001</v>
      </c>
      <c r="E38" s="32"/>
      <c r="F38" s="19">
        <v>164070</v>
      </c>
      <c r="G38" s="41">
        <f>ROUND(F38/$F$27*100,1)</f>
        <v>1.7</v>
      </c>
      <c r="H38" s="32"/>
      <c r="I38" s="19">
        <v>11165</v>
      </c>
      <c r="J38" s="41">
        <f t="shared" si="11"/>
        <v>0.1</v>
      </c>
      <c r="K38" s="40"/>
      <c r="L38" s="19">
        <f t="shared" si="1"/>
        <v>-56687</v>
      </c>
      <c r="M38" s="92">
        <f t="shared" si="2"/>
        <v>-34.550496739196682</v>
      </c>
      <c r="N38" s="137"/>
      <c r="O38" s="54">
        <f t="shared" si="3"/>
        <v>96218</v>
      </c>
      <c r="P38" s="92">
        <f t="shared" si="4"/>
        <v>861.78235557545906</v>
      </c>
      <c r="Q38" s="110"/>
      <c r="R38" s="106"/>
      <c r="S38" s="64"/>
      <c r="T38" s="64"/>
      <c r="U38" s="64"/>
      <c r="V38" s="64"/>
      <c r="W38" s="64"/>
      <c r="X38" s="64"/>
    </row>
    <row r="39" spans="1:24">
      <c r="A39" s="5" t="s">
        <v>35</v>
      </c>
      <c r="B39" s="1"/>
      <c r="C39" s="54">
        <v>79847</v>
      </c>
      <c r="D39" s="41">
        <f t="shared" si="10"/>
        <v>0.8</v>
      </c>
      <c r="E39" s="32"/>
      <c r="F39" s="19">
        <v>79435</v>
      </c>
      <c r="G39" s="41">
        <f t="shared" si="12"/>
        <v>0.8</v>
      </c>
      <c r="H39" s="32"/>
      <c r="I39" s="19">
        <v>79716</v>
      </c>
      <c r="J39" s="41">
        <f t="shared" si="11"/>
        <v>1</v>
      </c>
      <c r="K39" s="40"/>
      <c r="L39" s="19">
        <f t="shared" si="1"/>
        <v>412</v>
      </c>
      <c r="M39" s="92">
        <f t="shared" si="2"/>
        <v>0.51866305784603761</v>
      </c>
      <c r="N39" s="137"/>
      <c r="O39" s="54">
        <f t="shared" si="3"/>
        <v>131</v>
      </c>
      <c r="P39" s="92">
        <f t="shared" si="4"/>
        <v>0.1643333835114657</v>
      </c>
      <c r="Q39" s="110"/>
      <c r="R39" s="106"/>
      <c r="S39" s="64"/>
      <c r="T39" s="64"/>
      <c r="U39" s="64"/>
      <c r="V39" s="64"/>
      <c r="W39" s="64"/>
      <c r="X39" s="64"/>
    </row>
    <row r="40" spans="1:24">
      <c r="A40" s="5" t="s">
        <v>36</v>
      </c>
      <c r="B40" s="1"/>
      <c r="C40" s="54">
        <v>11851</v>
      </c>
      <c r="D40" s="41">
        <f t="shared" si="10"/>
        <v>0.1</v>
      </c>
      <c r="E40" s="32"/>
      <c r="F40" s="19">
        <v>13986</v>
      </c>
      <c r="G40" s="41">
        <f>ROUND(F40/$F$27*100,1)</f>
        <v>0.1</v>
      </c>
      <c r="H40" s="32"/>
      <c r="I40" s="19">
        <v>14547</v>
      </c>
      <c r="J40" s="41">
        <f t="shared" si="11"/>
        <v>0.2</v>
      </c>
      <c r="K40" s="40"/>
      <c r="L40" s="19">
        <f t="shared" si="1"/>
        <v>-2135</v>
      </c>
      <c r="M40" s="92">
        <f t="shared" si="2"/>
        <v>-15.265265265265265</v>
      </c>
      <c r="N40" s="137"/>
      <c r="O40" s="54">
        <f t="shared" si="3"/>
        <v>-2696</v>
      </c>
      <c r="P40" s="92">
        <f t="shared" si="4"/>
        <v>-18.533030865470543</v>
      </c>
      <c r="Q40" s="110"/>
      <c r="R40" s="106"/>
      <c r="S40" s="64"/>
      <c r="T40" s="64"/>
      <c r="U40" s="64"/>
      <c r="V40" s="64"/>
      <c r="W40" s="64"/>
      <c r="X40" s="64"/>
    </row>
    <row r="41" spans="1:24">
      <c r="A41" s="5" t="s">
        <v>37</v>
      </c>
      <c r="B41" s="1"/>
      <c r="C41" s="54">
        <v>32803</v>
      </c>
      <c r="D41" s="41">
        <f>ROUND(C41/$C$27*100,1)</f>
        <v>0.3</v>
      </c>
      <c r="E41" s="32"/>
      <c r="F41" s="19">
        <v>29373</v>
      </c>
      <c r="G41" s="41">
        <f>ROUND(F41/$F$27*100,1)</f>
        <v>0.3</v>
      </c>
      <c r="H41" s="32"/>
      <c r="I41" s="19">
        <v>22631</v>
      </c>
      <c r="J41" s="41">
        <f t="shared" si="11"/>
        <v>0.3</v>
      </c>
      <c r="K41" s="40"/>
      <c r="L41" s="19">
        <f t="shared" si="1"/>
        <v>3430</v>
      </c>
      <c r="M41" s="92">
        <f t="shared" si="2"/>
        <v>11.677390801075818</v>
      </c>
      <c r="N41" s="137"/>
      <c r="O41" s="54">
        <f t="shared" si="3"/>
        <v>10172</v>
      </c>
      <c r="P41" s="92">
        <f t="shared" si="4"/>
        <v>44.947196323626883</v>
      </c>
      <c r="Q41" s="110"/>
      <c r="R41" s="106"/>
      <c r="S41" s="64"/>
      <c r="T41" s="64"/>
      <c r="U41" s="64"/>
      <c r="V41" s="64"/>
      <c r="W41" s="64"/>
      <c r="X41" s="64"/>
    </row>
    <row r="42" spans="1:24" ht="6.75" customHeight="1">
      <c r="A42" s="2"/>
      <c r="B42" s="1"/>
      <c r="C42" s="54"/>
      <c r="D42" s="39"/>
      <c r="E42" s="32"/>
      <c r="F42" s="19"/>
      <c r="G42" s="39"/>
      <c r="H42" s="32"/>
      <c r="I42" s="19"/>
      <c r="J42" s="39"/>
      <c r="K42" s="40"/>
      <c r="L42" s="19"/>
      <c r="M42" s="138"/>
      <c r="N42" s="137"/>
      <c r="O42" s="54"/>
      <c r="P42" s="138"/>
      <c r="Q42" s="111"/>
      <c r="R42" s="106"/>
      <c r="S42" s="64"/>
      <c r="T42" s="64"/>
      <c r="U42" s="64"/>
      <c r="V42" s="64"/>
      <c r="W42" s="64"/>
      <c r="X42" s="64"/>
    </row>
    <row r="43" spans="1:24">
      <c r="A43" s="23" t="s">
        <v>12</v>
      </c>
      <c r="B43" s="1"/>
      <c r="C43" s="94">
        <f>SUM(C33:C42)</f>
        <v>1294894</v>
      </c>
      <c r="D43" s="44">
        <f>SUM(D33:D41)</f>
        <v>13.600000000000001</v>
      </c>
      <c r="E43" s="32"/>
      <c r="F43" s="24">
        <f>SUM(F33:F42)</f>
        <v>1113385</v>
      </c>
      <c r="G43" s="44">
        <f>SUM(G33:G41)</f>
        <v>11.8</v>
      </c>
      <c r="H43" s="32"/>
      <c r="I43" s="24">
        <f>SUM(I33:I42)</f>
        <v>641688</v>
      </c>
      <c r="J43" s="44">
        <f>SUM(J33:J41)</f>
        <v>7.7999999999999989</v>
      </c>
      <c r="K43" s="40"/>
      <c r="L43" s="24">
        <f t="shared" si="1"/>
        <v>181509</v>
      </c>
      <c r="M43" s="91">
        <f t="shared" si="2"/>
        <v>16.302447042128286</v>
      </c>
      <c r="N43" s="137"/>
      <c r="O43" s="94">
        <f t="shared" si="3"/>
        <v>653206</v>
      </c>
      <c r="P43" s="91">
        <f t="shared" si="4"/>
        <v>101.79495331064319</v>
      </c>
      <c r="Q43" s="110"/>
      <c r="R43" s="106"/>
      <c r="S43" s="64"/>
      <c r="T43" s="64"/>
      <c r="U43" s="64"/>
      <c r="V43" s="64"/>
      <c r="W43" s="64"/>
      <c r="X43" s="64"/>
    </row>
    <row r="44" spans="1:24" ht="6.75" customHeight="1">
      <c r="A44" s="2"/>
      <c r="B44" s="1"/>
      <c r="C44" s="54"/>
      <c r="D44" s="39"/>
      <c r="E44" s="32"/>
      <c r="F44" s="19"/>
      <c r="G44" s="39"/>
      <c r="H44" s="32"/>
      <c r="I44" s="19"/>
      <c r="J44" s="39"/>
      <c r="K44" s="40"/>
      <c r="L44" s="19"/>
      <c r="M44" s="138"/>
      <c r="N44" s="137"/>
      <c r="O44" s="54"/>
      <c r="P44" s="138"/>
      <c r="Q44" s="111"/>
      <c r="R44" s="106"/>
      <c r="S44" s="64"/>
      <c r="T44" s="64"/>
      <c r="U44" s="64"/>
      <c r="V44" s="64"/>
      <c r="W44" s="64"/>
      <c r="X44" s="64"/>
    </row>
    <row r="45" spans="1:24">
      <c r="A45" s="2" t="s">
        <v>78</v>
      </c>
      <c r="B45" s="1"/>
      <c r="C45" s="54"/>
      <c r="D45" s="32"/>
      <c r="E45" s="32"/>
      <c r="F45" s="19"/>
      <c r="G45" s="32"/>
      <c r="H45" s="32"/>
      <c r="I45" s="19"/>
      <c r="J45" s="32"/>
      <c r="K45" s="40"/>
      <c r="L45" s="19"/>
      <c r="M45" s="92"/>
      <c r="N45" s="137"/>
      <c r="O45" s="54"/>
      <c r="P45" s="92"/>
      <c r="Q45" s="112"/>
      <c r="R45" s="106"/>
      <c r="S45" s="64"/>
      <c r="T45" s="64"/>
      <c r="U45" s="64"/>
      <c r="V45" s="64"/>
      <c r="W45" s="64"/>
      <c r="X45" s="64"/>
    </row>
    <row r="46" spans="1:24">
      <c r="A46" s="87" t="s">
        <v>111</v>
      </c>
      <c r="B46" s="1"/>
      <c r="C46" s="54">
        <v>1748</v>
      </c>
      <c r="D46" s="41">
        <f>ROUND(C46/$C$27*100,1)</f>
        <v>0</v>
      </c>
      <c r="E46" s="32"/>
      <c r="F46" s="19">
        <v>1748</v>
      </c>
      <c r="G46" s="41">
        <f>ROUND(F46/$F$27*100,1)</f>
        <v>0</v>
      </c>
      <c r="H46" s="32"/>
      <c r="I46" s="89">
        <v>0</v>
      </c>
      <c r="J46" s="41">
        <f>ROUND(I46/$I$27*100,1)</f>
        <v>0</v>
      </c>
      <c r="K46" s="40"/>
      <c r="L46" s="89">
        <f t="shared" ref="L46" si="13">C46-F46</f>
        <v>0</v>
      </c>
      <c r="M46" s="139">
        <f t="shared" ref="M46" si="14">IF(ROUND(L46/F46*100,1)=0,0,L46/F46*100)</f>
        <v>0</v>
      </c>
      <c r="N46" s="137"/>
      <c r="O46" s="54">
        <f t="shared" ref="O46" si="15">C46-I46</f>
        <v>1748</v>
      </c>
      <c r="P46" s="92">
        <v>100</v>
      </c>
      <c r="Q46" s="112"/>
      <c r="R46" s="106"/>
      <c r="S46" s="64"/>
      <c r="T46" s="64"/>
      <c r="U46" s="64"/>
      <c r="V46" s="64"/>
      <c r="W46" s="64"/>
      <c r="X46" s="64"/>
    </row>
    <row r="47" spans="1:24">
      <c r="A47" s="5" t="s">
        <v>39</v>
      </c>
      <c r="B47" s="1"/>
      <c r="C47" s="54">
        <v>11266</v>
      </c>
      <c r="D47" s="41">
        <f>ROUND(C47/$C$27*100,1)</f>
        <v>0.1</v>
      </c>
      <c r="E47" s="32"/>
      <c r="F47" s="19">
        <v>15347</v>
      </c>
      <c r="G47" s="41">
        <f>ROUND(F47/$F$27*100,1)</f>
        <v>0.2</v>
      </c>
      <c r="H47" s="32"/>
      <c r="I47" s="19">
        <v>16839</v>
      </c>
      <c r="J47" s="41">
        <f>ROUND(I47/$I$27*100,1)</f>
        <v>0.2</v>
      </c>
      <c r="K47" s="40"/>
      <c r="L47" s="19">
        <f t="shared" si="1"/>
        <v>-4081</v>
      </c>
      <c r="M47" s="92">
        <f t="shared" si="2"/>
        <v>-26.591516257248976</v>
      </c>
      <c r="N47" s="137"/>
      <c r="O47" s="54">
        <f t="shared" si="3"/>
        <v>-5573</v>
      </c>
      <c r="P47" s="92">
        <f t="shared" si="4"/>
        <v>-33.095789536195738</v>
      </c>
      <c r="Q47" s="110"/>
      <c r="R47" s="106"/>
      <c r="S47" s="64"/>
      <c r="T47" s="64"/>
      <c r="U47" s="64"/>
      <c r="V47" s="64"/>
      <c r="W47" s="64"/>
      <c r="X47" s="64"/>
    </row>
    <row r="48" spans="1:24">
      <c r="A48" s="5" t="s">
        <v>13</v>
      </c>
      <c r="B48" s="1"/>
      <c r="C48" s="54">
        <v>1496</v>
      </c>
      <c r="D48" s="41">
        <f t="shared" ref="D48" si="16">ROUND(C48/$C$27*100,1)</f>
        <v>0</v>
      </c>
      <c r="E48" s="32"/>
      <c r="F48" s="19">
        <v>1657</v>
      </c>
      <c r="G48" s="41">
        <f t="shared" ref="G48" si="17">ROUND(F48/$F$27*100,1)</f>
        <v>0</v>
      </c>
      <c r="H48" s="32"/>
      <c r="I48" s="19">
        <v>1783</v>
      </c>
      <c r="J48" s="41">
        <f t="shared" ref="J48" si="18">ROUND(I48/$I$27*100,1)</f>
        <v>0</v>
      </c>
      <c r="K48" s="40"/>
      <c r="L48" s="19">
        <f t="shared" si="1"/>
        <v>-161</v>
      </c>
      <c r="M48" s="92">
        <f t="shared" si="2"/>
        <v>-9.7163548581774304</v>
      </c>
      <c r="N48" s="137"/>
      <c r="O48" s="54">
        <f t="shared" si="3"/>
        <v>-287</v>
      </c>
      <c r="P48" s="92">
        <f>IF(ROUND(O48/I48*100,1)=0,0,O48/I48*100)</f>
        <v>-16.096466629276502</v>
      </c>
      <c r="Q48" s="110"/>
      <c r="R48" s="106"/>
      <c r="S48" s="64"/>
      <c r="T48" s="64"/>
      <c r="U48" s="64"/>
      <c r="V48" s="64"/>
      <c r="W48" s="64"/>
      <c r="X48" s="64"/>
    </row>
    <row r="49" spans="1:24" ht="6.75" customHeight="1">
      <c r="A49" s="2"/>
      <c r="B49" s="1"/>
      <c r="C49" s="54"/>
      <c r="D49" s="39"/>
      <c r="E49" s="32"/>
      <c r="F49" s="19"/>
      <c r="G49" s="39"/>
      <c r="H49" s="32"/>
      <c r="I49" s="19"/>
      <c r="J49" s="39"/>
      <c r="K49" s="40"/>
      <c r="L49" s="19"/>
      <c r="M49" s="43"/>
      <c r="N49" s="40"/>
      <c r="O49" s="19"/>
      <c r="P49" s="43"/>
      <c r="Q49" s="111"/>
      <c r="R49" s="106"/>
      <c r="S49" s="64"/>
      <c r="T49" s="64"/>
      <c r="U49" s="64"/>
      <c r="V49" s="64"/>
      <c r="W49" s="64"/>
      <c r="X49" s="64"/>
    </row>
    <row r="50" spans="1:24">
      <c r="A50" s="23" t="s">
        <v>14</v>
      </c>
      <c r="B50" s="1"/>
      <c r="C50" s="94">
        <f>SUM(C46:C49)</f>
        <v>14510</v>
      </c>
      <c r="D50" s="44">
        <f>SUM(D47:D48)</f>
        <v>0.1</v>
      </c>
      <c r="E50" s="32"/>
      <c r="F50" s="24">
        <f>SUM(F46:F49)</f>
        <v>18752</v>
      </c>
      <c r="G50" s="44">
        <f>SUM(G47:G48)</f>
        <v>0.2</v>
      </c>
      <c r="H50" s="32"/>
      <c r="I50" s="24">
        <f>SUM(I46:I49)</f>
        <v>18622</v>
      </c>
      <c r="J50" s="44">
        <f>SUM(J47:J48)</f>
        <v>0.2</v>
      </c>
      <c r="K50" s="40"/>
      <c r="L50" s="24">
        <f t="shared" si="1"/>
        <v>-4242</v>
      </c>
      <c r="M50" s="25">
        <f t="shared" si="2"/>
        <v>-22.621587030716722</v>
      </c>
      <c r="N50" s="40"/>
      <c r="O50" s="24">
        <f t="shared" si="3"/>
        <v>-4112</v>
      </c>
      <c r="P50" s="25">
        <f t="shared" si="4"/>
        <v>-22.081409086027278</v>
      </c>
      <c r="Q50" s="110"/>
      <c r="R50" s="106"/>
      <c r="S50" s="64"/>
      <c r="T50" s="64"/>
      <c r="U50" s="64"/>
      <c r="V50" s="64"/>
      <c r="W50" s="64"/>
      <c r="X50" s="64"/>
    </row>
    <row r="51" spans="1:24" ht="6.75" customHeight="1">
      <c r="A51" s="2"/>
      <c r="B51" s="1"/>
      <c r="C51" s="54"/>
      <c r="D51" s="39"/>
      <c r="E51" s="32"/>
      <c r="F51" s="19"/>
      <c r="G51" s="39"/>
      <c r="H51" s="32"/>
      <c r="I51" s="19"/>
      <c r="J51" s="67"/>
      <c r="K51" s="40"/>
      <c r="L51" s="19"/>
      <c r="M51" s="43"/>
      <c r="N51" s="40"/>
      <c r="O51" s="19"/>
      <c r="P51" s="43"/>
      <c r="Q51" s="111"/>
      <c r="R51" s="106"/>
      <c r="S51" s="64"/>
      <c r="T51" s="64"/>
      <c r="U51" s="64"/>
      <c r="V51" s="64"/>
      <c r="W51" s="64"/>
      <c r="X51" s="64"/>
    </row>
    <row r="52" spans="1:24">
      <c r="A52" s="23" t="s">
        <v>15</v>
      </c>
      <c r="B52" s="1"/>
      <c r="C52" s="94">
        <f>C43+C50</f>
        <v>1309404</v>
      </c>
      <c r="D52" s="44">
        <f>D43+D50</f>
        <v>13.700000000000001</v>
      </c>
      <c r="E52" s="32"/>
      <c r="F52" s="24">
        <f>F43+F50</f>
        <v>1132137</v>
      </c>
      <c r="G52" s="44">
        <f>G43+G50</f>
        <v>12</v>
      </c>
      <c r="H52" s="32"/>
      <c r="I52" s="24">
        <f>I43+I50</f>
        <v>660310</v>
      </c>
      <c r="J52" s="68">
        <f>J43+J50</f>
        <v>7.9999999999999991</v>
      </c>
      <c r="K52" s="40"/>
      <c r="L52" s="24">
        <f t="shared" si="1"/>
        <v>177267</v>
      </c>
      <c r="M52" s="25">
        <f>IF(ROUND(L52/F52*100,1)=0,0,L52/F52*100)</f>
        <v>15.657734002156984</v>
      </c>
      <c r="N52" s="40"/>
      <c r="O52" s="24">
        <f t="shared" si="3"/>
        <v>649094</v>
      </c>
      <c r="P52" s="25">
        <f t="shared" si="4"/>
        <v>98.301403886053521</v>
      </c>
      <c r="Q52" s="110"/>
      <c r="R52" s="106"/>
      <c r="S52" s="64"/>
      <c r="T52" s="64"/>
      <c r="U52" s="64"/>
      <c r="V52" s="64"/>
      <c r="W52" s="64"/>
      <c r="X52" s="64"/>
    </row>
    <row r="53" spans="1:24" ht="6.75" customHeight="1">
      <c r="A53" s="2"/>
      <c r="B53" s="1"/>
      <c r="C53" s="54"/>
      <c r="D53" s="39"/>
      <c r="E53" s="32"/>
      <c r="F53" s="19"/>
      <c r="G53" s="39"/>
      <c r="H53" s="32"/>
      <c r="I53" s="19"/>
      <c r="J53" s="67"/>
      <c r="K53" s="40"/>
      <c r="L53" s="19"/>
      <c r="M53" s="43"/>
      <c r="N53" s="40"/>
      <c r="O53" s="19"/>
      <c r="P53" s="43"/>
      <c r="Q53" s="111"/>
      <c r="R53" s="106"/>
      <c r="S53" s="64"/>
      <c r="T53" s="64"/>
      <c r="U53" s="64"/>
      <c r="V53" s="64"/>
      <c r="W53" s="64"/>
      <c r="X53" s="64"/>
    </row>
    <row r="54" spans="1:24">
      <c r="A54" s="2" t="s">
        <v>40</v>
      </c>
      <c r="B54" s="1"/>
      <c r="C54" s="54"/>
      <c r="D54" s="32"/>
      <c r="E54" s="32"/>
      <c r="F54" s="19"/>
      <c r="G54" s="32"/>
      <c r="H54" s="32"/>
      <c r="I54" s="19"/>
      <c r="J54" s="69"/>
      <c r="K54" s="40"/>
      <c r="L54" s="19"/>
      <c r="M54" s="42"/>
      <c r="N54" s="40"/>
      <c r="O54" s="19"/>
      <c r="P54" s="42"/>
      <c r="Q54" s="112"/>
      <c r="R54" s="106"/>
      <c r="S54" s="64"/>
      <c r="T54" s="64"/>
      <c r="U54" s="64"/>
      <c r="V54" s="64"/>
      <c r="W54" s="64"/>
      <c r="X54" s="64"/>
    </row>
    <row r="55" spans="1:24">
      <c r="A55" s="5" t="s">
        <v>16</v>
      </c>
      <c r="B55" s="1"/>
      <c r="C55" s="61">
        <v>327890</v>
      </c>
      <c r="D55" s="41">
        <f>ROUND(C55/$C$27*100,1)</f>
        <v>3.4</v>
      </c>
      <c r="E55" s="32"/>
      <c r="F55" s="61">
        <v>327890</v>
      </c>
      <c r="G55" s="41">
        <f>ROUND(F55/$F$27*100,1)</f>
        <v>3.5</v>
      </c>
      <c r="H55" s="32"/>
      <c r="I55" s="61">
        <v>327890</v>
      </c>
      <c r="J55" s="70">
        <f>ROUND(I55/$I$27*100,1)</f>
        <v>4</v>
      </c>
      <c r="K55" s="40"/>
      <c r="L55" s="51">
        <f t="shared" si="1"/>
        <v>0</v>
      </c>
      <c r="M55" s="41">
        <f t="shared" si="2"/>
        <v>0</v>
      </c>
      <c r="N55" s="40"/>
      <c r="O55" s="51">
        <f t="shared" si="3"/>
        <v>0</v>
      </c>
      <c r="P55" s="41">
        <f t="shared" si="4"/>
        <v>0</v>
      </c>
      <c r="Q55" s="110"/>
      <c r="R55" s="106"/>
      <c r="S55" s="64"/>
      <c r="T55" s="64"/>
      <c r="U55" s="64"/>
      <c r="V55" s="64"/>
      <c r="W55" s="64"/>
      <c r="X55" s="64"/>
    </row>
    <row r="56" spans="1:24">
      <c r="A56" s="5" t="s">
        <v>17</v>
      </c>
      <c r="B56" s="1"/>
      <c r="C56" s="61">
        <v>3928286</v>
      </c>
      <c r="D56" s="44">
        <f>ROUND(C56/$C$27*100,1)-0.1</f>
        <v>41.199999999999996</v>
      </c>
      <c r="E56" s="32"/>
      <c r="F56" s="74">
        <v>3928286</v>
      </c>
      <c r="G56" s="44">
        <f>ROUND(F56/$F$27*100,1)</f>
        <v>41.7</v>
      </c>
      <c r="H56" s="32"/>
      <c r="I56" s="61">
        <v>3928286</v>
      </c>
      <c r="J56" s="68">
        <f>ROUND(I56/$I$27*100,1)-0.1</f>
        <v>47.199999999999996</v>
      </c>
      <c r="K56" s="40"/>
      <c r="L56" s="51">
        <f t="shared" si="1"/>
        <v>0</v>
      </c>
      <c r="M56" s="44">
        <f t="shared" si="2"/>
        <v>0</v>
      </c>
      <c r="N56" s="40"/>
      <c r="O56" s="51">
        <f t="shared" si="3"/>
        <v>0</v>
      </c>
      <c r="P56" s="44">
        <f t="shared" si="4"/>
        <v>0</v>
      </c>
      <c r="Q56" s="110"/>
      <c r="R56" s="106"/>
      <c r="S56" s="64"/>
      <c r="T56" s="64"/>
      <c r="U56" s="64"/>
      <c r="V56" s="64"/>
      <c r="W56" s="64"/>
      <c r="X56" s="64"/>
    </row>
    <row r="57" spans="1:24">
      <c r="A57" s="5" t="s">
        <v>18</v>
      </c>
      <c r="B57" s="1"/>
      <c r="C57" s="54"/>
      <c r="D57" s="32"/>
      <c r="E57" s="32"/>
      <c r="F57" s="75"/>
      <c r="G57" s="32"/>
      <c r="H57" s="32"/>
      <c r="I57" s="54"/>
      <c r="J57" s="69"/>
      <c r="K57" s="40"/>
      <c r="L57" s="19"/>
      <c r="M57" s="42"/>
      <c r="N57" s="40"/>
      <c r="O57" s="19"/>
      <c r="P57" s="42"/>
      <c r="Q57" s="112"/>
      <c r="R57" s="106"/>
      <c r="S57" s="64"/>
      <c r="T57" s="64"/>
      <c r="U57" s="64"/>
      <c r="V57" s="64"/>
      <c r="W57" s="64"/>
      <c r="X57" s="64"/>
    </row>
    <row r="58" spans="1:24">
      <c r="A58" s="23" t="s">
        <v>19</v>
      </c>
      <c r="B58" s="1"/>
      <c r="C58" s="54">
        <v>656414</v>
      </c>
      <c r="D58" s="41">
        <f t="shared" ref="D58:D59" si="19">ROUND(C58/$C$27*100,1)</f>
        <v>6.9</v>
      </c>
      <c r="E58" s="32"/>
      <c r="F58" s="54">
        <v>605443</v>
      </c>
      <c r="G58" s="41">
        <f t="shared" ref="G58:G59" si="20">ROUND(F58/$F$27*100,1)</f>
        <v>6.4</v>
      </c>
      <c r="H58" s="32"/>
      <c r="I58" s="54">
        <v>605443</v>
      </c>
      <c r="J58" s="70">
        <f t="shared" ref="J58" si="21">ROUND(I58/$I$27*100,1)</f>
        <v>7.3</v>
      </c>
      <c r="K58" s="40"/>
      <c r="L58" s="72">
        <f t="shared" si="1"/>
        <v>50971</v>
      </c>
      <c r="M58" s="41">
        <f>IF(ROUND(L58/F58*100,1)=0,0,L58/F58*100)</f>
        <v>8.4187941722011814</v>
      </c>
      <c r="N58" s="40"/>
      <c r="O58" s="19">
        <f t="shared" si="3"/>
        <v>50971</v>
      </c>
      <c r="P58" s="42">
        <f t="shared" si="4"/>
        <v>8.4187941722011814</v>
      </c>
      <c r="Q58" s="110"/>
      <c r="R58" s="106"/>
      <c r="S58" s="64"/>
      <c r="T58" s="64"/>
      <c r="U58" s="64"/>
      <c r="V58" s="64"/>
      <c r="W58" s="64"/>
      <c r="X58" s="64"/>
    </row>
    <row r="59" spans="1:24">
      <c r="A59" s="23" t="s">
        <v>20</v>
      </c>
      <c r="B59" s="1"/>
      <c r="C59" s="77">
        <v>0</v>
      </c>
      <c r="D59" s="41">
        <f t="shared" si="19"/>
        <v>0</v>
      </c>
      <c r="E59" s="32"/>
      <c r="F59" s="101">
        <v>79</v>
      </c>
      <c r="G59" s="41">
        <f t="shared" si="20"/>
        <v>0</v>
      </c>
      <c r="H59" s="32"/>
      <c r="I59" s="41">
        <v>79</v>
      </c>
      <c r="J59" s="70">
        <f>ROUND(I59/$I$27*100,1)</f>
        <v>0</v>
      </c>
      <c r="K59" s="40"/>
      <c r="L59" s="19">
        <f t="shared" si="1"/>
        <v>-79</v>
      </c>
      <c r="M59" s="92">
        <f>IF(ROUND(L59/F59*100,1)=0,0,L59/F59*100)</f>
        <v>-100</v>
      </c>
      <c r="N59" s="40"/>
      <c r="O59" s="19">
        <f t="shared" si="3"/>
        <v>-79</v>
      </c>
      <c r="P59" s="92">
        <f t="shared" si="4"/>
        <v>-100</v>
      </c>
      <c r="Q59" s="110"/>
      <c r="R59" s="106"/>
      <c r="S59" s="64"/>
      <c r="T59" s="64"/>
      <c r="U59" s="64"/>
      <c r="V59" s="64"/>
      <c r="W59" s="64"/>
      <c r="X59" s="64"/>
    </row>
    <row r="60" spans="1:24">
      <c r="A60" s="23" t="s">
        <v>21</v>
      </c>
      <c r="B60" s="1"/>
      <c r="C60" s="61">
        <v>3289735</v>
      </c>
      <c r="D60" s="41">
        <f>ROUND(C60/$C$27*100,1)</f>
        <v>34.6</v>
      </c>
      <c r="E60" s="32"/>
      <c r="F60" s="61">
        <v>3380768</v>
      </c>
      <c r="G60" s="41">
        <f>ROUND(F60/$F$27*100,1)+0.1</f>
        <v>36</v>
      </c>
      <c r="H60" s="32"/>
      <c r="I60" s="61">
        <v>2730865</v>
      </c>
      <c r="J60" s="70">
        <f>ROUND(I60/$I$27*100,1)-0.1</f>
        <v>32.799999999999997</v>
      </c>
      <c r="K60" s="40"/>
      <c r="L60" s="50">
        <f t="shared" si="1"/>
        <v>-91033</v>
      </c>
      <c r="M60" s="42">
        <f t="shared" si="2"/>
        <v>-2.6926721975598444</v>
      </c>
      <c r="N60" s="40"/>
      <c r="O60" s="50">
        <f t="shared" si="3"/>
        <v>558870</v>
      </c>
      <c r="P60" s="42">
        <f t="shared" si="4"/>
        <v>20.464944257588712</v>
      </c>
      <c r="Q60" s="110"/>
      <c r="R60" s="106"/>
      <c r="S60" s="64"/>
      <c r="T60" s="64"/>
      <c r="U60" s="64"/>
      <c r="V60" s="64"/>
      <c r="W60" s="64"/>
      <c r="X60" s="64"/>
    </row>
    <row r="61" spans="1:24">
      <c r="A61" s="6" t="s">
        <v>22</v>
      </c>
      <c r="B61" s="1"/>
      <c r="C61" s="61">
        <f>SUM(C58:C60)</f>
        <v>3946149</v>
      </c>
      <c r="D61" s="44">
        <f>SUM(D58:D60)</f>
        <v>41.5</v>
      </c>
      <c r="E61" s="32"/>
      <c r="F61" s="61">
        <f>SUM(F58:F60)</f>
        <v>3986290</v>
      </c>
      <c r="G61" s="44">
        <f>SUM(G58:G60)</f>
        <v>42.4</v>
      </c>
      <c r="H61" s="32"/>
      <c r="I61" s="50">
        <f>SUM(I58:I60)</f>
        <v>3336387</v>
      </c>
      <c r="J61" s="68">
        <f>SUM(J58:J60)</f>
        <v>40.099999999999994</v>
      </c>
      <c r="K61" s="40"/>
      <c r="L61" s="50">
        <f t="shared" si="1"/>
        <v>-40141</v>
      </c>
      <c r="M61" s="25">
        <f t="shared" si="2"/>
        <v>-1.0069764116509334</v>
      </c>
      <c r="N61" s="40"/>
      <c r="O61" s="50">
        <f t="shared" si="3"/>
        <v>609762</v>
      </c>
      <c r="P61" s="25">
        <f t="shared" si="4"/>
        <v>18.276117248988204</v>
      </c>
      <c r="Q61" s="110"/>
      <c r="R61" s="106"/>
      <c r="S61" s="64"/>
      <c r="T61" s="64"/>
      <c r="U61" s="64"/>
      <c r="V61" s="64"/>
      <c r="W61" s="64"/>
      <c r="X61" s="64"/>
    </row>
    <row r="62" spans="1:24">
      <c r="A62" s="5" t="s">
        <v>23</v>
      </c>
      <c r="B62" s="1"/>
      <c r="C62" s="61">
        <v>-12918</v>
      </c>
      <c r="D62" s="26">
        <f>ROUND(C62/$C$27*100,1)</f>
        <v>-0.1</v>
      </c>
      <c r="E62" s="32"/>
      <c r="F62" s="61">
        <v>19553</v>
      </c>
      <c r="G62" s="44">
        <f t="shared" ref="G62" si="22">ROUND(F62/$F$27*100,1)</f>
        <v>0.2</v>
      </c>
      <c r="H62" s="32"/>
      <c r="I62" s="61">
        <v>13948</v>
      </c>
      <c r="J62" s="68">
        <f>ROUND(I62/$I$27*100,1)</f>
        <v>0.2</v>
      </c>
      <c r="K62" s="40"/>
      <c r="L62" s="50">
        <f t="shared" si="1"/>
        <v>-32471</v>
      </c>
      <c r="M62" s="25">
        <f>IF(ROUND(L62/F62*100,1)=0,0,L62/F62*100)</f>
        <v>-166.06658824732779</v>
      </c>
      <c r="N62" s="40"/>
      <c r="O62" s="50">
        <f t="shared" si="3"/>
        <v>-26866</v>
      </c>
      <c r="P62" s="25">
        <f t="shared" si="4"/>
        <v>-192.61542873530254</v>
      </c>
      <c r="Q62" s="112"/>
      <c r="R62" s="106"/>
      <c r="S62" s="64"/>
      <c r="T62" s="64"/>
      <c r="U62" s="64"/>
      <c r="V62" s="64"/>
      <c r="W62" s="64"/>
      <c r="X62" s="64"/>
    </row>
    <row r="63" spans="1:24">
      <c r="A63" s="23" t="s">
        <v>41</v>
      </c>
      <c r="B63" s="1"/>
      <c r="C63" s="54">
        <f>C62+C61+C56+C55</f>
        <v>8189407</v>
      </c>
      <c r="D63" s="41">
        <f>D55+D56+D61+D62</f>
        <v>86</v>
      </c>
      <c r="E63" s="32"/>
      <c r="F63" s="19">
        <f>F62+F61+F56+F55</f>
        <v>8262019</v>
      </c>
      <c r="G63" s="41">
        <f>G55+G56+G61+G62</f>
        <v>87.8</v>
      </c>
      <c r="H63" s="32"/>
      <c r="I63" s="19">
        <f>I62+I61+I56+I55</f>
        <v>7606511</v>
      </c>
      <c r="J63" s="70">
        <f>J55+J56+J61+J62</f>
        <v>91.499999999999986</v>
      </c>
      <c r="K63" s="40"/>
      <c r="L63" s="19">
        <f t="shared" si="1"/>
        <v>-72612</v>
      </c>
      <c r="M63" s="66">
        <f t="shared" si="2"/>
        <v>-0.87886508128340057</v>
      </c>
      <c r="N63" s="40"/>
      <c r="O63" s="19">
        <f t="shared" si="3"/>
        <v>582896</v>
      </c>
      <c r="P63" s="42">
        <f t="shared" si="4"/>
        <v>7.6631191356983512</v>
      </c>
      <c r="Q63" s="110"/>
      <c r="R63" s="106"/>
      <c r="S63" s="64"/>
      <c r="T63" s="64"/>
      <c r="U63" s="64"/>
      <c r="V63" s="64"/>
      <c r="W63" s="64"/>
      <c r="X63" s="64"/>
    </row>
    <row r="64" spans="1:24">
      <c r="A64" s="2" t="s">
        <v>77</v>
      </c>
      <c r="B64" s="1"/>
      <c r="C64" s="54">
        <v>15023</v>
      </c>
      <c r="D64" s="41">
        <f>ROUND(C64/$C$27*100,1)+0.1</f>
        <v>0.30000000000000004</v>
      </c>
      <c r="E64" s="32"/>
      <c r="F64" s="19">
        <v>17517</v>
      </c>
      <c r="G64" s="41">
        <f>ROUND(F64/$F$27*100,1)</f>
        <v>0.2</v>
      </c>
      <c r="H64" s="32"/>
      <c r="I64" s="72">
        <v>29636</v>
      </c>
      <c r="J64" s="73">
        <f>ROUND(I64/$I$27*100,1)+0.1</f>
        <v>0.5</v>
      </c>
      <c r="K64" s="40"/>
      <c r="L64" s="36">
        <f t="shared" si="1"/>
        <v>-2494</v>
      </c>
      <c r="M64" s="42">
        <f t="shared" si="2"/>
        <v>-14.237597762173888</v>
      </c>
      <c r="N64" s="40"/>
      <c r="O64" s="36">
        <f t="shared" si="3"/>
        <v>-14613</v>
      </c>
      <c r="P64" s="42">
        <f>IF(ROUND(O64/I64*100,1)=0,0,O64/I64*100)</f>
        <v>-49.308273721149952</v>
      </c>
      <c r="Q64" s="110"/>
      <c r="R64" s="106"/>
      <c r="S64" s="64"/>
      <c r="T64" s="64"/>
      <c r="U64" s="64"/>
      <c r="V64" s="64"/>
      <c r="W64" s="64"/>
      <c r="X64" s="64"/>
    </row>
    <row r="65" spans="1:24" ht="6.75" customHeight="1">
      <c r="A65" s="2"/>
      <c r="B65" s="1"/>
      <c r="C65" s="54"/>
      <c r="D65" s="39"/>
      <c r="E65" s="32"/>
      <c r="F65" s="19"/>
      <c r="G65" s="39"/>
      <c r="H65" s="32"/>
      <c r="I65" s="19"/>
      <c r="J65" s="39"/>
      <c r="K65" s="40"/>
      <c r="L65" s="19"/>
      <c r="M65" s="43"/>
      <c r="N65" s="40"/>
      <c r="O65" s="19"/>
      <c r="P65" s="43"/>
      <c r="Q65" s="111"/>
      <c r="R65" s="106"/>
      <c r="S65" s="64"/>
      <c r="T65" s="64"/>
      <c r="U65" s="64"/>
      <c r="V65" s="64"/>
      <c r="W65" s="64"/>
      <c r="X65" s="64"/>
    </row>
    <row r="66" spans="1:24">
      <c r="A66" s="6" t="s">
        <v>24</v>
      </c>
      <c r="B66" s="1"/>
      <c r="C66" s="94">
        <f>C63+C64</f>
        <v>8204430</v>
      </c>
      <c r="D66" s="44">
        <f>SUM(D63:D64)</f>
        <v>86.3</v>
      </c>
      <c r="E66" s="32"/>
      <c r="F66" s="24">
        <f>F63+F64</f>
        <v>8279536</v>
      </c>
      <c r="G66" s="44">
        <f>SUM(G63:G64)</f>
        <v>88</v>
      </c>
      <c r="H66" s="32"/>
      <c r="I66" s="24">
        <f>I63+I64</f>
        <v>7636147</v>
      </c>
      <c r="J66" s="44">
        <f>SUM(J63:J64)</f>
        <v>91.999999999999986</v>
      </c>
      <c r="K66" s="40"/>
      <c r="L66" s="24">
        <f t="shared" si="1"/>
        <v>-75106</v>
      </c>
      <c r="M66" s="25">
        <f t="shared" si="2"/>
        <v>-0.90712812891930172</v>
      </c>
      <c r="N66" s="40"/>
      <c r="O66" s="24">
        <f t="shared" si="3"/>
        <v>568283</v>
      </c>
      <c r="P66" s="25">
        <f t="shared" si="4"/>
        <v>7.4420123132778873</v>
      </c>
      <c r="Q66" s="110"/>
      <c r="R66" s="106"/>
      <c r="S66" s="64"/>
      <c r="T66" s="64"/>
      <c r="U66" s="64"/>
      <c r="V66" s="64"/>
      <c r="W66" s="64"/>
      <c r="X66" s="64"/>
    </row>
    <row r="67" spans="1:24" ht="6.75" customHeight="1">
      <c r="A67" s="2"/>
      <c r="B67" s="1"/>
      <c r="C67" s="54"/>
      <c r="D67" s="39"/>
      <c r="E67" s="32"/>
      <c r="F67" s="19"/>
      <c r="G67" s="39"/>
      <c r="H67" s="32"/>
      <c r="I67" s="19"/>
      <c r="J67" s="39"/>
      <c r="K67" s="40"/>
      <c r="L67" s="19"/>
      <c r="M67" s="43"/>
      <c r="N67" s="40"/>
      <c r="O67" s="19"/>
      <c r="P67" s="43"/>
      <c r="Q67" s="111"/>
      <c r="R67" s="106"/>
      <c r="S67" s="64"/>
      <c r="T67" s="64"/>
      <c r="U67" s="64"/>
      <c r="V67" s="64"/>
      <c r="W67" s="64"/>
      <c r="X67" s="64"/>
    </row>
    <row r="68" spans="1:24" ht="16" thickBot="1">
      <c r="A68" s="2" t="s">
        <v>82</v>
      </c>
      <c r="B68" s="1"/>
      <c r="C68" s="45">
        <f>C66+C52</f>
        <v>9513834</v>
      </c>
      <c r="D68" s="46">
        <f>D66+D52</f>
        <v>100</v>
      </c>
      <c r="E68" s="32"/>
      <c r="F68" s="45">
        <f>F66+F52</f>
        <v>9411673</v>
      </c>
      <c r="G68" s="46">
        <f>G66+G52</f>
        <v>100</v>
      </c>
      <c r="H68" s="32"/>
      <c r="I68" s="45">
        <f>I66+I52</f>
        <v>8296457</v>
      </c>
      <c r="J68" s="46">
        <f>J66+J52</f>
        <v>99.999999999999986</v>
      </c>
      <c r="K68" s="40"/>
      <c r="L68" s="45">
        <f t="shared" si="1"/>
        <v>102161</v>
      </c>
      <c r="M68" s="65">
        <f t="shared" si="2"/>
        <v>1.0854712015600203</v>
      </c>
      <c r="N68" s="40"/>
      <c r="O68" s="45">
        <f t="shared" si="3"/>
        <v>1217377</v>
      </c>
      <c r="P68" s="65">
        <f t="shared" si="4"/>
        <v>14.6734563922889</v>
      </c>
      <c r="Q68" s="114"/>
      <c r="R68" s="106"/>
      <c r="S68" s="64"/>
      <c r="T68" s="64"/>
      <c r="U68" s="64"/>
      <c r="V68" s="64"/>
      <c r="W68" s="64"/>
      <c r="X68" s="64"/>
    </row>
    <row r="69" spans="1:24" ht="6.75" customHeight="1" thickTop="1">
      <c r="A69" s="2"/>
      <c r="B69" s="1"/>
      <c r="C69" s="39"/>
      <c r="D69" s="39"/>
      <c r="E69" s="32"/>
      <c r="F69" s="39"/>
      <c r="G69" s="39"/>
      <c r="H69" s="32"/>
      <c r="I69" s="39"/>
      <c r="J69" s="39"/>
      <c r="K69" s="40"/>
      <c r="L69" s="40"/>
      <c r="M69" s="40"/>
      <c r="N69" s="40"/>
      <c r="O69" s="40"/>
      <c r="P69" s="40"/>
    </row>
    <row r="70" spans="1:24" ht="6.75" customHeight="1">
      <c r="A70" s="2"/>
      <c r="B70" s="1"/>
      <c r="C70" s="39"/>
      <c r="D70" s="39"/>
      <c r="E70" s="32"/>
      <c r="F70" s="39"/>
      <c r="G70" s="39"/>
      <c r="H70" s="32"/>
      <c r="I70" s="39"/>
      <c r="J70" s="39"/>
      <c r="K70" s="40"/>
      <c r="L70" s="40"/>
      <c r="M70" s="40"/>
      <c r="N70" s="40"/>
      <c r="O70" s="40"/>
      <c r="P70" s="40"/>
    </row>
    <row r="71" spans="1:24" ht="6.75" customHeight="1">
      <c r="A71" s="2"/>
      <c r="B71" s="1"/>
      <c r="C71" s="39"/>
      <c r="D71" s="39"/>
      <c r="E71" s="32"/>
      <c r="F71" s="39"/>
      <c r="G71" s="39"/>
      <c r="H71" s="32"/>
      <c r="I71" s="39"/>
      <c r="J71" s="39"/>
      <c r="K71" s="40"/>
      <c r="L71" s="40"/>
      <c r="M71" s="40"/>
      <c r="N71" s="40"/>
      <c r="O71" s="40"/>
      <c r="P71" s="40"/>
    </row>
    <row r="72" spans="1:24">
      <c r="A72" s="2"/>
      <c r="B72" s="13"/>
      <c r="C72" s="52" t="str">
        <f>IF(C68-C27=0," ","error")</f>
        <v xml:space="preserve"> </v>
      </c>
      <c r="D72" s="13"/>
      <c r="E72" s="13"/>
      <c r="F72" s="52" t="str">
        <f>IF(F68-F27=0," ","error")</f>
        <v xml:space="preserve"> </v>
      </c>
      <c r="G72" s="13"/>
      <c r="H72" s="13"/>
      <c r="I72" s="52" t="str">
        <f>IF(I68-I27=0," ","error")</f>
        <v xml:space="preserve"> </v>
      </c>
      <c r="J72" s="13"/>
    </row>
    <row r="73" spans="1:24">
      <c r="C73" s="37" t="str">
        <f>IF(AND(D68=100,D27=100)," ","error")</f>
        <v xml:space="preserve"> </v>
      </c>
      <c r="I73" s="37" t="str">
        <f>IF(AND(J68=100,J27=100)," ","error")</f>
        <v xml:space="preserve"> </v>
      </c>
    </row>
    <row r="74" spans="1:24">
      <c r="C74" s="53"/>
    </row>
  </sheetData>
  <mergeCells count="8">
    <mergeCell ref="L5:M5"/>
    <mergeCell ref="O5:P5"/>
    <mergeCell ref="A1:P1"/>
    <mergeCell ref="A4:P4"/>
    <mergeCell ref="A3:P3"/>
    <mergeCell ref="I5:J5"/>
    <mergeCell ref="C5:D5"/>
    <mergeCell ref="F5:G5"/>
  </mergeCells>
  <phoneticPr fontId="16" type="noConversion"/>
  <pageMargins left="0.7" right="0.7" top="0.75" bottom="0.75" header="0.3" footer="0.3"/>
  <pageSetup paperSize="9" scale="56" orientation="portrait" horizontalDpi="300" verticalDpi="300" r:id="rId1"/>
  <ignoredErrors>
    <ignoredError sqref="D61 G61:G63 J63 J6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zoomScaleNormal="100" workbookViewId="0">
      <pane xSplit="2" ySplit="10" topLeftCell="C11" activePane="bottomRight" state="frozen"/>
      <selection activeCell="G61" sqref="G61"/>
      <selection pane="topRight" activeCell="G61" sqref="G61"/>
      <selection pane="bottomLeft" activeCell="G61" sqref="G61"/>
      <selection pane="bottomRight" activeCell="A45" sqref="A45"/>
    </sheetView>
  </sheetViews>
  <sheetFormatPr defaultColWidth="9" defaultRowHeight="15.5"/>
  <cols>
    <col min="1" max="1" width="51.90625" style="12" customWidth="1"/>
    <col min="2" max="2" width="1.453125" style="37" customWidth="1"/>
    <col min="3" max="3" width="10.453125" style="12" bestFit="1" customWidth="1"/>
    <col min="4" max="4" width="9.08984375" style="12" bestFit="1" customWidth="1"/>
    <col min="5" max="5" width="1.453125" style="12" customWidth="1"/>
    <col min="6" max="6" width="10.453125" style="12" customWidth="1"/>
    <col min="7" max="7" width="9.08984375" style="12" customWidth="1"/>
    <col min="8" max="8" width="1.453125" style="12" customWidth="1"/>
    <col min="9" max="9" width="11.6328125" style="12" customWidth="1"/>
    <col min="10" max="10" width="9.08984375" style="12" customWidth="1"/>
    <col min="11" max="11" width="1.453125" style="12" customWidth="1"/>
    <col min="12" max="13" width="9.08984375" style="12" customWidth="1"/>
    <col min="14" max="14" width="1.453125" style="12" customWidth="1"/>
    <col min="15" max="16" width="9.08984375" style="12" customWidth="1"/>
    <col min="17" max="17" width="9" style="12"/>
    <col min="18" max="18" width="9" style="86"/>
    <col min="19" max="19" width="9.1796875" style="86" bestFit="1" customWidth="1"/>
    <col min="20" max="20" width="9" style="119"/>
    <col min="21" max="21" width="9" style="127"/>
    <col min="22" max="23" width="9" style="12"/>
    <col min="24" max="24" width="9" style="131"/>
    <col min="25" max="25" width="9" style="134"/>
    <col min="26" max="16384" width="9" style="12"/>
  </cols>
  <sheetData>
    <row r="1" spans="1:25" ht="14">
      <c r="A1" s="142" t="s">
        <v>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25" ht="6.75" customHeight="1">
      <c r="A2" s="1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25" ht="14">
      <c r="A3" s="142" t="s">
        <v>86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25" ht="14">
      <c r="A4" s="142" t="s">
        <v>115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25" ht="14">
      <c r="A5" s="142" t="s">
        <v>85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pans="1:25" ht="6.75" customHeight="1">
      <c r="A6" s="1"/>
      <c r="B6" s="15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25" ht="14.5" thickBot="1">
      <c r="A7" s="3"/>
      <c r="B7" s="1"/>
      <c r="C7" s="144" t="s">
        <v>114</v>
      </c>
      <c r="D7" s="144"/>
      <c r="E7" s="103"/>
      <c r="F7" s="144" t="s">
        <v>113</v>
      </c>
      <c r="G7" s="144"/>
      <c r="H7" s="103"/>
      <c r="I7" s="144" t="s">
        <v>112</v>
      </c>
      <c r="J7" s="144"/>
      <c r="K7" s="16"/>
      <c r="L7" s="140" t="s">
        <v>38</v>
      </c>
      <c r="M7" s="140"/>
      <c r="N7" s="16"/>
      <c r="O7" s="140" t="s">
        <v>1</v>
      </c>
      <c r="P7" s="140"/>
      <c r="R7" s="145"/>
      <c r="S7" s="145"/>
      <c r="T7" s="145"/>
      <c r="U7" s="145"/>
      <c r="V7" s="145"/>
      <c r="W7" s="145"/>
      <c r="X7" s="145"/>
      <c r="Y7" s="145"/>
    </row>
    <row r="8" spans="1:25" ht="14.5" thickBot="1">
      <c r="A8" s="3"/>
      <c r="B8" s="1"/>
      <c r="C8" s="17" t="s">
        <v>2</v>
      </c>
      <c r="D8" s="17" t="s">
        <v>0</v>
      </c>
      <c r="E8" s="1"/>
      <c r="F8" s="17" t="s">
        <v>2</v>
      </c>
      <c r="G8" s="17" t="s">
        <v>0</v>
      </c>
      <c r="H8" s="1"/>
      <c r="I8" s="17" t="s">
        <v>2</v>
      </c>
      <c r="J8" s="17" t="s">
        <v>0</v>
      </c>
      <c r="K8" s="18"/>
      <c r="L8" s="17" t="s">
        <v>2</v>
      </c>
      <c r="M8" s="17" t="s">
        <v>0</v>
      </c>
      <c r="N8" s="18"/>
      <c r="O8" s="17" t="s">
        <v>2</v>
      </c>
      <c r="P8" s="17" t="s">
        <v>0</v>
      </c>
    </row>
    <row r="9" spans="1:25" ht="6.75" customHeight="1">
      <c r="A9" s="1"/>
      <c r="B9" s="1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25" ht="14">
      <c r="A10" s="2" t="s">
        <v>56</v>
      </c>
      <c r="B10" s="1"/>
      <c r="C10" s="10">
        <v>1215735</v>
      </c>
      <c r="D10" s="20">
        <f>ROUND(C10*100/$C$10,1)</f>
        <v>100</v>
      </c>
      <c r="E10" s="1"/>
      <c r="F10" s="10">
        <v>1152374</v>
      </c>
      <c r="G10" s="20">
        <f>ROUND(F10*100/$F$10,1)</f>
        <v>100</v>
      </c>
      <c r="H10" s="1"/>
      <c r="I10" s="10">
        <v>722818</v>
      </c>
      <c r="J10" s="20">
        <f>ROUND(I10*100/$I$10,1)</f>
        <v>100</v>
      </c>
      <c r="K10" s="1"/>
      <c r="L10" s="19">
        <f>C10-F10</f>
        <v>63361</v>
      </c>
      <c r="M10" s="20">
        <f>IF(ROUND(L10/F10*100,1)=0,0,ROUND(L10/F10*100,1))</f>
        <v>5.5</v>
      </c>
      <c r="N10" s="1"/>
      <c r="O10" s="19">
        <f>C10-I10</f>
        <v>492917</v>
      </c>
      <c r="P10" s="20">
        <f>IF(ROUND(O10/I10*100,1)=0,0,ROUND(O10/I10*100,1))</f>
        <v>68.2</v>
      </c>
      <c r="R10" s="115"/>
      <c r="S10" s="117"/>
      <c r="T10" s="120"/>
      <c r="U10" s="117"/>
      <c r="V10" s="118"/>
      <c r="W10" s="118"/>
      <c r="X10" s="132"/>
      <c r="Y10" s="135"/>
    </row>
    <row r="11" spans="1:25" ht="6.75" customHeight="1">
      <c r="A11" s="1"/>
      <c r="B11" s="1"/>
      <c r="C11" s="19"/>
      <c r="D11" s="20"/>
      <c r="E11" s="14"/>
      <c r="F11" s="76"/>
      <c r="G11" s="20"/>
      <c r="H11" s="14"/>
      <c r="I11" s="19"/>
      <c r="J11" s="20"/>
      <c r="K11" s="14"/>
      <c r="L11" s="19"/>
      <c r="M11" s="20"/>
      <c r="N11" s="14"/>
      <c r="O11" s="19"/>
      <c r="P11" s="20"/>
      <c r="R11" s="116"/>
      <c r="S11" s="117"/>
      <c r="T11" s="120"/>
      <c r="U11" s="128"/>
      <c r="V11" s="118"/>
      <c r="W11" s="118"/>
      <c r="X11" s="132"/>
      <c r="Y11" s="135"/>
    </row>
    <row r="12" spans="1:25" ht="14">
      <c r="A12" s="2" t="s">
        <v>57</v>
      </c>
      <c r="B12" s="1"/>
      <c r="C12" s="19">
        <v>-536794</v>
      </c>
      <c r="D12" s="20">
        <f>ROUND(C12*100/$C$10,1)</f>
        <v>-44.2</v>
      </c>
      <c r="E12" s="1"/>
      <c r="F12" s="19">
        <v>-532619</v>
      </c>
      <c r="G12" s="20">
        <f>ROUND(F12*100/$F$10,1)</f>
        <v>-46.2</v>
      </c>
      <c r="H12" s="1"/>
      <c r="I12" s="19">
        <v>-343746</v>
      </c>
      <c r="J12" s="20">
        <f>ROUND(I12*100/$I$10,1)</f>
        <v>-47.6</v>
      </c>
      <c r="K12" s="22"/>
      <c r="L12" s="19">
        <f>C12-F12</f>
        <v>-4175</v>
      </c>
      <c r="M12" s="20">
        <f t="shared" ref="M12:M55" si="0">IF(ROUND(L12/F12*100,1)=0,0,ROUND(L12/F12*100,1))</f>
        <v>0.8</v>
      </c>
      <c r="N12" s="1"/>
      <c r="O12" s="19">
        <f>C12-I12</f>
        <v>-193048</v>
      </c>
      <c r="P12" s="20">
        <f t="shared" ref="P12:P37" si="1">IF(ROUND(O12/I12*100,1)=0,0,ROUND(O12/I12*100,1))</f>
        <v>56.2</v>
      </c>
      <c r="R12" s="115"/>
      <c r="S12" s="117"/>
      <c r="T12" s="120"/>
      <c r="U12" s="128"/>
      <c r="V12" s="118"/>
      <c r="W12" s="118"/>
      <c r="X12" s="132"/>
      <c r="Y12" s="135"/>
    </row>
    <row r="13" spans="1:25" ht="6.75" customHeight="1">
      <c r="A13" s="1"/>
      <c r="B13" s="1"/>
      <c r="C13" s="19"/>
      <c r="D13" s="20"/>
      <c r="E13" s="14"/>
      <c r="F13" s="19"/>
      <c r="G13" s="20"/>
      <c r="H13" s="14"/>
      <c r="I13" s="19"/>
      <c r="J13" s="20"/>
      <c r="K13" s="14"/>
      <c r="L13" s="19"/>
      <c r="M13" s="20"/>
      <c r="N13" s="14"/>
      <c r="O13" s="19"/>
      <c r="P13" s="20"/>
      <c r="R13" s="116"/>
      <c r="S13" s="117"/>
      <c r="T13" s="120"/>
      <c r="U13" s="128"/>
      <c r="V13" s="118"/>
      <c r="W13" s="118"/>
      <c r="X13" s="132"/>
      <c r="Y13" s="135"/>
    </row>
    <row r="14" spans="1:25" ht="14">
      <c r="A14" s="23" t="s">
        <v>42</v>
      </c>
      <c r="B14" s="1"/>
      <c r="C14" s="24">
        <f>C10+C12</f>
        <v>678941</v>
      </c>
      <c r="D14" s="25">
        <f>SUM(D10:D12)</f>
        <v>55.8</v>
      </c>
      <c r="E14" s="1"/>
      <c r="F14" s="24">
        <f>F10+F12</f>
        <v>619755</v>
      </c>
      <c r="G14" s="25">
        <f>SUM(G10:G12)</f>
        <v>53.8</v>
      </c>
      <c r="H14" s="1"/>
      <c r="I14" s="24">
        <f>I10+I12</f>
        <v>379072</v>
      </c>
      <c r="J14" s="25">
        <f>SUM(J10:J12)</f>
        <v>52.4</v>
      </c>
      <c r="K14" s="22"/>
      <c r="L14" s="24">
        <f>C14-F14</f>
        <v>59186</v>
      </c>
      <c r="M14" s="25">
        <f t="shared" si="0"/>
        <v>9.5</v>
      </c>
      <c r="N14" s="1"/>
      <c r="O14" s="24">
        <f>C14-I14</f>
        <v>299869</v>
      </c>
      <c r="P14" s="25">
        <f t="shared" si="1"/>
        <v>79.099999999999994</v>
      </c>
      <c r="R14" s="115"/>
      <c r="S14" s="117"/>
      <c r="T14" s="120"/>
      <c r="U14" s="128"/>
      <c r="V14" s="118"/>
      <c r="W14" s="118"/>
      <c r="X14" s="132"/>
      <c r="Y14" s="135"/>
    </row>
    <row r="15" spans="1:25" ht="6.75" customHeight="1">
      <c r="A15" s="1"/>
      <c r="B15" s="1"/>
      <c r="C15" s="19"/>
      <c r="D15" s="20"/>
      <c r="E15" s="14"/>
      <c r="F15" s="19"/>
      <c r="G15" s="20"/>
      <c r="H15" s="14"/>
      <c r="I15" s="19"/>
      <c r="J15" s="20"/>
      <c r="K15" s="14"/>
      <c r="L15" s="19"/>
      <c r="M15" s="20"/>
      <c r="N15" s="14"/>
      <c r="O15" s="19"/>
      <c r="P15" s="20"/>
      <c r="R15" s="116"/>
      <c r="S15" s="117"/>
      <c r="T15" s="120"/>
      <c r="U15" s="128"/>
      <c r="V15" s="118"/>
      <c r="W15" s="118"/>
      <c r="X15" s="132"/>
      <c r="Y15" s="135"/>
    </row>
    <row r="16" spans="1:25" ht="14">
      <c r="A16" s="2" t="s">
        <v>58</v>
      </c>
      <c r="B16" s="1"/>
      <c r="C16" s="19"/>
      <c r="D16" s="20"/>
      <c r="E16" s="1"/>
      <c r="F16" s="19"/>
      <c r="G16" s="20"/>
      <c r="H16" s="1"/>
      <c r="I16" s="19"/>
      <c r="J16" s="20"/>
      <c r="K16" s="1"/>
      <c r="L16" s="19"/>
      <c r="M16" s="20"/>
      <c r="N16" s="1"/>
      <c r="O16" s="19"/>
      <c r="P16" s="20"/>
      <c r="R16" s="115"/>
      <c r="S16" s="117"/>
      <c r="T16" s="120"/>
      <c r="U16" s="128"/>
      <c r="V16" s="118"/>
      <c r="W16" s="118"/>
      <c r="X16" s="132"/>
      <c r="Y16" s="135"/>
    </row>
    <row r="17" spans="1:25" ht="14">
      <c r="A17" s="5" t="s">
        <v>43</v>
      </c>
      <c r="B17" s="1"/>
      <c r="C17" s="19">
        <v>-66462</v>
      </c>
      <c r="D17" s="20">
        <f>ROUND(C17*100/$C$10,1)+0.1</f>
        <v>-5.4</v>
      </c>
      <c r="E17" s="1"/>
      <c r="F17" s="19">
        <v>-78092</v>
      </c>
      <c r="G17" s="20">
        <f>ROUND(F17*100/$F$10,1)</f>
        <v>-6.8</v>
      </c>
      <c r="H17" s="1"/>
      <c r="I17" s="19">
        <v>-65375</v>
      </c>
      <c r="J17" s="20">
        <f t="shared" ref="J17:J19" si="2">ROUND(I17*100/$I$10,1)</f>
        <v>-9</v>
      </c>
      <c r="K17" s="1"/>
      <c r="L17" s="19">
        <f t="shared" ref="L17:L19" si="3">C17-F17</f>
        <v>11630</v>
      </c>
      <c r="M17" s="20">
        <f t="shared" si="0"/>
        <v>-14.9</v>
      </c>
      <c r="N17" s="1"/>
      <c r="O17" s="19">
        <f t="shared" ref="O17:O19" si="4">C17-I17</f>
        <v>-1087</v>
      </c>
      <c r="P17" s="20">
        <f t="shared" si="1"/>
        <v>1.7</v>
      </c>
      <c r="R17" s="115"/>
      <c r="S17" s="117"/>
      <c r="T17" s="123"/>
      <c r="U17" s="129"/>
      <c r="V17" s="118"/>
      <c r="W17" s="118"/>
      <c r="X17" s="132"/>
      <c r="Y17" s="135"/>
    </row>
    <row r="18" spans="1:25" ht="14">
      <c r="A18" s="5" t="s">
        <v>44</v>
      </c>
      <c r="B18" s="1"/>
      <c r="C18" s="19">
        <v>-80632</v>
      </c>
      <c r="D18" s="20">
        <f>ROUND(C18*100/$C$10,1)</f>
        <v>-6.6</v>
      </c>
      <c r="E18" s="1"/>
      <c r="F18" s="19">
        <v>-77973</v>
      </c>
      <c r="G18" s="20">
        <f>ROUND(F18*100/$F$10,1)</f>
        <v>-6.8</v>
      </c>
      <c r="H18" s="1"/>
      <c r="I18" s="19">
        <v>-69334</v>
      </c>
      <c r="J18" s="20">
        <f t="shared" si="2"/>
        <v>-9.6</v>
      </c>
      <c r="K18" s="1"/>
      <c r="L18" s="19">
        <f t="shared" si="3"/>
        <v>-2659</v>
      </c>
      <c r="M18" s="20">
        <f t="shared" si="0"/>
        <v>3.4</v>
      </c>
      <c r="N18" s="1"/>
      <c r="O18" s="19">
        <f t="shared" si="4"/>
        <v>-11298</v>
      </c>
      <c r="P18" s="20">
        <f t="shared" si="1"/>
        <v>16.3</v>
      </c>
      <c r="R18" s="115"/>
      <c r="S18" s="117"/>
      <c r="T18" s="123"/>
      <c r="U18" s="129"/>
      <c r="V18" s="118"/>
      <c r="W18" s="118"/>
      <c r="X18" s="132"/>
      <c r="Y18" s="135"/>
    </row>
    <row r="19" spans="1:25" ht="14">
      <c r="A19" s="5" t="s">
        <v>45</v>
      </c>
      <c r="B19" s="1"/>
      <c r="C19" s="19">
        <v>-217953</v>
      </c>
      <c r="D19" s="20">
        <f>ROUND(C19*100/$C$10,1)-0.1</f>
        <v>-18</v>
      </c>
      <c r="E19" s="1"/>
      <c r="F19" s="19">
        <v>-213640</v>
      </c>
      <c r="G19" s="20">
        <f>ROUND(F19*100/$F$10,1)+0.1</f>
        <v>-18.399999999999999</v>
      </c>
      <c r="H19" s="1"/>
      <c r="I19" s="19">
        <v>-218063</v>
      </c>
      <c r="J19" s="20">
        <f t="shared" si="2"/>
        <v>-30.2</v>
      </c>
      <c r="K19" s="22"/>
      <c r="L19" s="19">
        <f t="shared" si="3"/>
        <v>-4313</v>
      </c>
      <c r="M19" s="20">
        <f t="shared" si="0"/>
        <v>2</v>
      </c>
      <c r="N19" s="1"/>
      <c r="O19" s="19">
        <f t="shared" si="4"/>
        <v>110</v>
      </c>
      <c r="P19" s="20">
        <f t="shared" si="1"/>
        <v>-0.1</v>
      </c>
      <c r="R19" s="115"/>
      <c r="S19" s="117"/>
      <c r="T19" s="124"/>
      <c r="U19" s="129"/>
      <c r="V19" s="118"/>
      <c r="W19" s="118"/>
      <c r="X19" s="132"/>
      <c r="Y19" s="135"/>
    </row>
    <row r="20" spans="1:25" ht="6.75" customHeight="1">
      <c r="A20" s="1"/>
      <c r="B20" s="1"/>
      <c r="C20" s="19"/>
      <c r="D20" s="20"/>
      <c r="E20" s="14"/>
      <c r="F20" s="19"/>
      <c r="G20" s="20"/>
      <c r="H20" s="14"/>
      <c r="I20" s="19"/>
      <c r="J20" s="20"/>
      <c r="K20" s="14"/>
      <c r="L20" s="19"/>
      <c r="M20" s="20"/>
      <c r="N20" s="14"/>
      <c r="O20" s="19"/>
      <c r="P20" s="20"/>
      <c r="R20" s="116"/>
      <c r="S20" s="117"/>
      <c r="T20" s="120"/>
      <c r="U20" s="128"/>
      <c r="V20" s="118"/>
      <c r="W20" s="118"/>
      <c r="X20" s="132"/>
      <c r="Y20" s="135"/>
    </row>
    <row r="21" spans="1:25" ht="14">
      <c r="A21" s="2" t="s">
        <v>46</v>
      </c>
      <c r="B21" s="1"/>
      <c r="C21" s="24">
        <f>SUM(C17:C20)</f>
        <v>-365047</v>
      </c>
      <c r="D21" s="25">
        <f>SUM(D17:D19)</f>
        <v>-30</v>
      </c>
      <c r="E21" s="1"/>
      <c r="F21" s="24">
        <f>SUM(F17:F20)</f>
        <v>-369705</v>
      </c>
      <c r="G21" s="25">
        <f>SUM(G17:G19)</f>
        <v>-32</v>
      </c>
      <c r="H21" s="1"/>
      <c r="I21" s="24">
        <f>SUM(I17:I20)</f>
        <v>-352772</v>
      </c>
      <c r="J21" s="25">
        <f>SUM(J17:J19)</f>
        <v>-48.8</v>
      </c>
      <c r="K21" s="22"/>
      <c r="L21" s="24">
        <f>C21-F21</f>
        <v>4658</v>
      </c>
      <c r="M21" s="25">
        <f t="shared" si="0"/>
        <v>-1.3</v>
      </c>
      <c r="N21" s="1"/>
      <c r="O21" s="24">
        <f>C21-I21</f>
        <v>-12275</v>
      </c>
      <c r="P21" s="25">
        <f t="shared" si="1"/>
        <v>3.5</v>
      </c>
      <c r="R21" s="115"/>
      <c r="S21" s="117"/>
      <c r="T21" s="120"/>
      <c r="U21" s="128"/>
      <c r="V21" s="118"/>
      <c r="W21" s="118"/>
      <c r="X21" s="132"/>
      <c r="Y21" s="135"/>
    </row>
    <row r="22" spans="1:25" ht="6.75" customHeight="1">
      <c r="A22" s="1"/>
      <c r="B22" s="1"/>
      <c r="C22" s="19"/>
      <c r="D22" s="20"/>
      <c r="E22" s="14"/>
      <c r="F22" s="19"/>
      <c r="G22" s="20"/>
      <c r="H22" s="14"/>
      <c r="I22" s="19"/>
      <c r="J22" s="20"/>
      <c r="K22" s="14"/>
      <c r="L22" s="19"/>
      <c r="M22" s="20"/>
      <c r="N22" s="14"/>
      <c r="O22" s="19"/>
      <c r="P22" s="20"/>
      <c r="R22" s="116"/>
      <c r="S22" s="117"/>
      <c r="T22" s="120"/>
      <c r="U22" s="128"/>
      <c r="V22" s="118"/>
      <c r="W22" s="118"/>
      <c r="X22" s="132"/>
      <c r="Y22" s="135"/>
    </row>
    <row r="23" spans="1:25" ht="14">
      <c r="A23" s="2" t="s">
        <v>100</v>
      </c>
      <c r="B23" s="1"/>
      <c r="C23" s="21">
        <v>0</v>
      </c>
      <c r="D23" s="85">
        <f>ROUND(C23*100/$C$10,1)</f>
        <v>0</v>
      </c>
      <c r="E23" s="2"/>
      <c r="F23" s="81">
        <v>0</v>
      </c>
      <c r="G23" s="85">
        <f>ROUND(F23*100/$F$10,1)</f>
        <v>0</v>
      </c>
      <c r="H23" s="86"/>
      <c r="I23" s="88">
        <v>64</v>
      </c>
      <c r="J23" s="85">
        <f>ROUND(I23*100/$I$10,1)</f>
        <v>0</v>
      </c>
      <c r="K23" s="86"/>
      <c r="L23" s="41">
        <f t="shared" ref="L23" si="5">C23-F23</f>
        <v>0</v>
      </c>
      <c r="M23" s="90">
        <v>0</v>
      </c>
      <c r="N23" s="1"/>
      <c r="O23" s="19">
        <f t="shared" ref="O23" si="6">C23-I23</f>
        <v>-64</v>
      </c>
      <c r="P23" s="83">
        <f t="shared" si="1"/>
        <v>-100</v>
      </c>
      <c r="R23" s="117"/>
      <c r="S23" s="117"/>
      <c r="T23" s="125"/>
      <c r="U23" s="128"/>
      <c r="V23" s="118"/>
      <c r="W23" s="118"/>
      <c r="X23" s="132"/>
      <c r="Y23" s="135"/>
    </row>
    <row r="24" spans="1:25" ht="6.75" customHeight="1">
      <c r="A24" s="1"/>
      <c r="B24" s="1"/>
      <c r="C24" s="19"/>
      <c r="D24" s="32"/>
      <c r="F24" s="19"/>
      <c r="G24" s="32"/>
      <c r="I24" s="19"/>
      <c r="J24" s="32"/>
      <c r="R24" s="117"/>
      <c r="S24" s="117"/>
      <c r="T24" s="120"/>
      <c r="U24" s="128"/>
      <c r="V24" s="118"/>
      <c r="W24" s="118"/>
      <c r="X24" s="132"/>
      <c r="Y24" s="135"/>
    </row>
    <row r="25" spans="1:25" ht="14">
      <c r="A25" s="23" t="s">
        <v>120</v>
      </c>
      <c r="B25" s="1"/>
      <c r="C25" s="24">
        <f>C14+C21+C23</f>
        <v>313894</v>
      </c>
      <c r="D25" s="25">
        <f>D14+D21</f>
        <v>25.799999999999997</v>
      </c>
      <c r="E25" s="1"/>
      <c r="F25" s="24">
        <f>F14+F21+F23</f>
        <v>250050</v>
      </c>
      <c r="G25" s="25">
        <f>G14+G21</f>
        <v>21.799999999999997</v>
      </c>
      <c r="H25" s="1"/>
      <c r="I25" s="24">
        <f>I14+I21+I23</f>
        <v>26364</v>
      </c>
      <c r="J25" s="25">
        <f>J14+J21</f>
        <v>3.6000000000000014</v>
      </c>
      <c r="K25" s="22"/>
      <c r="L25" s="24">
        <f>C25-F25</f>
        <v>63844</v>
      </c>
      <c r="M25" s="91">
        <f t="shared" si="0"/>
        <v>25.5</v>
      </c>
      <c r="N25" s="1"/>
      <c r="O25" s="24">
        <f>C25-I25</f>
        <v>287530</v>
      </c>
      <c r="P25" s="25">
        <f t="shared" si="1"/>
        <v>1090.5999999999999</v>
      </c>
      <c r="R25" s="115"/>
      <c r="S25" s="117"/>
      <c r="T25" s="120"/>
      <c r="U25" s="128"/>
      <c r="V25" s="118"/>
      <c r="W25" s="118"/>
      <c r="X25" s="132"/>
      <c r="Y25" s="135"/>
    </row>
    <row r="26" spans="1:25" ht="6.75" customHeight="1">
      <c r="A26" s="1"/>
      <c r="B26" s="1"/>
      <c r="C26" s="19"/>
      <c r="D26" s="20"/>
      <c r="E26" s="14"/>
      <c r="F26" s="19"/>
      <c r="G26" s="20"/>
      <c r="H26" s="14"/>
      <c r="I26" s="19"/>
      <c r="J26" s="20"/>
      <c r="K26" s="14"/>
      <c r="L26" s="19"/>
      <c r="M26" s="20"/>
      <c r="N26" s="14"/>
      <c r="O26" s="19"/>
      <c r="P26" s="20"/>
      <c r="R26" s="116"/>
      <c r="S26" s="117"/>
      <c r="T26" s="120"/>
      <c r="U26" s="128"/>
      <c r="V26" s="118"/>
      <c r="W26" s="118"/>
      <c r="X26" s="132"/>
      <c r="Y26" s="135"/>
    </row>
    <row r="27" spans="1:25" ht="14">
      <c r="A27" s="2" t="s">
        <v>47</v>
      </c>
      <c r="B27" s="1"/>
      <c r="C27" s="19"/>
      <c r="D27" s="20"/>
      <c r="E27" s="1"/>
      <c r="F27" s="19"/>
      <c r="G27" s="20"/>
      <c r="H27" s="1"/>
      <c r="I27" s="19"/>
      <c r="J27" s="20"/>
      <c r="K27" s="1"/>
      <c r="L27" s="19"/>
      <c r="M27" s="20"/>
      <c r="N27" s="1"/>
      <c r="O27" s="19"/>
      <c r="P27" s="20"/>
      <c r="R27" s="115"/>
      <c r="S27" s="117"/>
      <c r="T27" s="120"/>
      <c r="U27" s="128"/>
      <c r="V27" s="118"/>
      <c r="W27" s="118"/>
      <c r="X27" s="132"/>
      <c r="Y27" s="135"/>
    </row>
    <row r="28" spans="1:25" ht="14">
      <c r="A28" s="5" t="s">
        <v>59</v>
      </c>
      <c r="B28" s="1"/>
      <c r="C28" s="19">
        <v>-67837</v>
      </c>
      <c r="D28" s="20">
        <f>ROUND(C28*100/$C$10,1)+0.2</f>
        <v>-5.3999999999999995</v>
      </c>
      <c r="E28" s="1"/>
      <c r="F28" s="19">
        <v>9803</v>
      </c>
      <c r="G28" s="20">
        <f>ROUND(F28*100/$F$10,1)</f>
        <v>0.9</v>
      </c>
      <c r="H28" s="1"/>
      <c r="I28" s="19">
        <v>4944</v>
      </c>
      <c r="J28" s="20">
        <f t="shared" ref="J28:J30" si="7">ROUND(I28*100/$I$10,1)</f>
        <v>0.7</v>
      </c>
      <c r="K28" s="1"/>
      <c r="L28" s="19">
        <f t="shared" ref="L28:L31" si="8">C28-F28</f>
        <v>-77640</v>
      </c>
      <c r="M28" s="20">
        <f t="shared" si="0"/>
        <v>-792</v>
      </c>
      <c r="N28" s="1"/>
      <c r="O28" s="19">
        <f t="shared" ref="O28:O31" si="9">C28-I28</f>
        <v>-72781</v>
      </c>
      <c r="P28" s="20">
        <f t="shared" si="1"/>
        <v>-1472.1</v>
      </c>
      <c r="R28" s="115"/>
      <c r="S28" s="117"/>
      <c r="T28" s="120"/>
      <c r="U28" s="128"/>
      <c r="V28" s="118"/>
      <c r="W28" s="118"/>
      <c r="X28" s="132"/>
      <c r="Y28" s="135"/>
    </row>
    <row r="29" spans="1:25" ht="14">
      <c r="A29" s="5" t="s">
        <v>48</v>
      </c>
      <c r="B29" s="1"/>
      <c r="C29" s="19">
        <v>-215</v>
      </c>
      <c r="D29" s="85">
        <f>ROUND(C29*100/$C$10,1)</f>
        <v>0</v>
      </c>
      <c r="E29" s="1"/>
      <c r="F29" s="19">
        <v>-264</v>
      </c>
      <c r="G29" s="21">
        <f>IF(ROUND(F29*100/$F$10,1)=0,0,ROUND(F29*100/$F$10,1))</f>
        <v>0</v>
      </c>
      <c r="H29" s="1"/>
      <c r="I29" s="19">
        <v>-288</v>
      </c>
      <c r="J29" s="85">
        <f t="shared" si="7"/>
        <v>0</v>
      </c>
      <c r="K29" s="1"/>
      <c r="L29" s="19">
        <f t="shared" si="8"/>
        <v>49</v>
      </c>
      <c r="M29" s="20">
        <f t="shared" si="0"/>
        <v>-18.600000000000001</v>
      </c>
      <c r="N29" s="1"/>
      <c r="O29" s="19">
        <f t="shared" si="9"/>
        <v>73</v>
      </c>
      <c r="P29" s="20">
        <f t="shared" si="1"/>
        <v>-25.3</v>
      </c>
      <c r="R29" s="115"/>
      <c r="S29" s="117"/>
      <c r="T29" s="120"/>
      <c r="U29" s="128"/>
      <c r="V29" s="118"/>
      <c r="W29" s="118"/>
      <c r="X29" s="132"/>
      <c r="Y29" s="135"/>
    </row>
    <row r="30" spans="1:25" ht="14">
      <c r="A30" s="5" t="s">
        <v>49</v>
      </c>
      <c r="B30" s="3"/>
      <c r="C30" s="19">
        <v>13254</v>
      </c>
      <c r="D30" s="20">
        <f>ROUND(C30*100/$C$10,1)-0.2</f>
        <v>0.90000000000000013</v>
      </c>
      <c r="E30" s="1"/>
      <c r="F30" s="19">
        <v>7110</v>
      </c>
      <c r="G30" s="20">
        <f>ROUND(F30*100/$F$10,1)-0.2</f>
        <v>0.39999999999999997</v>
      </c>
      <c r="H30" s="1"/>
      <c r="I30" s="19">
        <v>8369</v>
      </c>
      <c r="J30" s="20">
        <f t="shared" si="7"/>
        <v>1.2</v>
      </c>
      <c r="K30" s="1"/>
      <c r="L30" s="19">
        <f t="shared" si="8"/>
        <v>6144</v>
      </c>
      <c r="M30" s="20">
        <f t="shared" si="0"/>
        <v>86.4</v>
      </c>
      <c r="N30" s="1"/>
      <c r="O30" s="19">
        <f t="shared" si="9"/>
        <v>4885</v>
      </c>
      <c r="P30" s="20">
        <f t="shared" si="1"/>
        <v>58.4</v>
      </c>
      <c r="R30" s="115"/>
      <c r="S30" s="117"/>
      <c r="T30" s="120"/>
      <c r="U30" s="128"/>
      <c r="V30" s="118"/>
      <c r="W30" s="118"/>
      <c r="X30" s="132"/>
      <c r="Y30" s="135"/>
    </row>
    <row r="31" spans="1:25" ht="14">
      <c r="A31" s="5" t="s">
        <v>60</v>
      </c>
      <c r="B31" s="1"/>
      <c r="C31" s="19">
        <v>2717</v>
      </c>
      <c r="D31" s="20">
        <f>ROUND(C31*100/$C$10,1)</f>
        <v>0.2</v>
      </c>
      <c r="E31" s="1"/>
      <c r="F31" s="19">
        <v>1001</v>
      </c>
      <c r="G31" s="20">
        <f>ROUND(F31*100/$F$10,1)</f>
        <v>0.1</v>
      </c>
      <c r="H31" s="1"/>
      <c r="I31" s="19">
        <v>1174</v>
      </c>
      <c r="J31" s="20">
        <f>ROUND(I31*100/$I$10,1)-0.1</f>
        <v>0.1</v>
      </c>
      <c r="K31" s="22"/>
      <c r="L31" s="19">
        <f t="shared" si="8"/>
        <v>1716</v>
      </c>
      <c r="M31" s="20">
        <f t="shared" si="0"/>
        <v>171.4</v>
      </c>
      <c r="N31" s="1"/>
      <c r="O31" s="19">
        <f t="shared" si="9"/>
        <v>1543</v>
      </c>
      <c r="P31" s="20">
        <f t="shared" si="1"/>
        <v>131.4</v>
      </c>
      <c r="R31" s="115"/>
      <c r="S31" s="117"/>
      <c r="T31" s="120"/>
      <c r="U31" s="128"/>
      <c r="V31" s="118"/>
      <c r="W31" s="118"/>
      <c r="X31" s="132"/>
      <c r="Y31" s="135"/>
    </row>
    <row r="32" spans="1:25" ht="6.75" customHeight="1">
      <c r="A32" s="1"/>
      <c r="B32" s="1"/>
      <c r="C32" s="19"/>
      <c r="D32" s="20"/>
      <c r="E32" s="14"/>
      <c r="F32" s="19"/>
      <c r="G32" s="20"/>
      <c r="H32" s="14"/>
      <c r="I32" s="19"/>
      <c r="J32" s="20"/>
      <c r="K32" s="14"/>
      <c r="L32" s="19"/>
      <c r="M32" s="20"/>
      <c r="N32" s="14"/>
      <c r="O32" s="19"/>
      <c r="P32" s="20"/>
      <c r="R32" s="116"/>
      <c r="S32" s="117"/>
      <c r="T32" s="120"/>
      <c r="U32" s="128"/>
      <c r="V32" s="118"/>
      <c r="W32" s="118"/>
      <c r="X32" s="132"/>
      <c r="Y32" s="135"/>
    </row>
    <row r="33" spans="1:26" ht="14">
      <c r="A33" s="23" t="s">
        <v>50</v>
      </c>
      <c r="B33" s="1"/>
      <c r="C33" s="24">
        <f>SUM(C28:C32)</f>
        <v>-52081</v>
      </c>
      <c r="D33" s="25">
        <f>SUM(D28:D32)</f>
        <v>-4.2999999999999989</v>
      </c>
      <c r="E33" s="1"/>
      <c r="F33" s="24">
        <f>SUM(F28:F32)</f>
        <v>17650</v>
      </c>
      <c r="G33" s="25">
        <f>SUM(G28:G32)</f>
        <v>1.4000000000000001</v>
      </c>
      <c r="H33" s="1"/>
      <c r="I33" s="24">
        <f>SUM(I28:I32)</f>
        <v>14199</v>
      </c>
      <c r="J33" s="71">
        <f>SUM(J28:J32)</f>
        <v>2</v>
      </c>
      <c r="K33" s="22"/>
      <c r="L33" s="24">
        <f>C33-F33</f>
        <v>-69731</v>
      </c>
      <c r="M33" s="25">
        <f t="shared" si="0"/>
        <v>-395.1</v>
      </c>
      <c r="N33" s="1"/>
      <c r="O33" s="24">
        <f>C33-I33</f>
        <v>-66280</v>
      </c>
      <c r="P33" s="25">
        <f t="shared" si="1"/>
        <v>-466.8</v>
      </c>
      <c r="R33" s="115"/>
      <c r="S33" s="117"/>
      <c r="T33" s="120"/>
      <c r="U33" s="128"/>
      <c r="V33" s="118"/>
      <c r="W33" s="118"/>
      <c r="X33" s="132"/>
      <c r="Y33" s="135"/>
    </row>
    <row r="34" spans="1:26" ht="6.75" customHeight="1">
      <c r="A34" s="1"/>
      <c r="B34" s="1"/>
      <c r="C34" s="19"/>
      <c r="D34" s="20"/>
      <c r="E34" s="14"/>
      <c r="F34" s="19"/>
      <c r="G34" s="20"/>
      <c r="H34" s="14"/>
      <c r="I34" s="19"/>
      <c r="J34" s="20"/>
      <c r="K34" s="14"/>
      <c r="L34" s="19"/>
      <c r="M34" s="20"/>
      <c r="N34" s="14"/>
      <c r="O34" s="19"/>
      <c r="P34" s="20"/>
      <c r="R34" s="116"/>
      <c r="S34" s="117"/>
      <c r="T34" s="120"/>
      <c r="U34" s="128"/>
      <c r="V34" s="118"/>
      <c r="W34" s="118"/>
      <c r="X34" s="132"/>
      <c r="Y34" s="135"/>
    </row>
    <row r="35" spans="1:26" ht="14">
      <c r="A35" s="2" t="s">
        <v>122</v>
      </c>
      <c r="B35" s="1"/>
      <c r="C35" s="24">
        <f>C25+C33</f>
        <v>261813</v>
      </c>
      <c r="D35" s="26">
        <f>D25+D33</f>
        <v>21.5</v>
      </c>
      <c r="E35" s="1"/>
      <c r="F35" s="24">
        <f>F25+F33</f>
        <v>267700</v>
      </c>
      <c r="G35" s="26">
        <f>G25+G33</f>
        <v>23.199999999999996</v>
      </c>
      <c r="H35" s="1"/>
      <c r="I35" s="24">
        <f>I25+I33</f>
        <v>40563</v>
      </c>
      <c r="J35" s="26">
        <f>J25+J33</f>
        <v>5.6000000000000014</v>
      </c>
      <c r="K35" s="1"/>
      <c r="L35" s="24">
        <f>C35-F35</f>
        <v>-5887</v>
      </c>
      <c r="M35" s="25">
        <f t="shared" si="0"/>
        <v>-2.2000000000000002</v>
      </c>
      <c r="N35" s="1"/>
      <c r="O35" s="24">
        <f>C35-I35</f>
        <v>221250</v>
      </c>
      <c r="P35" s="25">
        <f t="shared" si="1"/>
        <v>545.4</v>
      </c>
      <c r="R35" s="115"/>
      <c r="S35" s="117"/>
      <c r="T35" s="120"/>
      <c r="U35" s="128"/>
      <c r="V35" s="118"/>
      <c r="W35" s="118"/>
      <c r="X35" s="132"/>
      <c r="Y35" s="135"/>
    </row>
    <row r="36" spans="1:26" ht="6.75" customHeight="1">
      <c r="A36" s="1"/>
      <c r="B36" s="1"/>
      <c r="C36" s="19"/>
      <c r="D36" s="20"/>
      <c r="E36" s="14"/>
      <c r="F36" s="19"/>
      <c r="G36" s="20"/>
      <c r="H36" s="14"/>
      <c r="I36" s="19"/>
      <c r="J36" s="20"/>
      <c r="K36" s="14"/>
      <c r="L36" s="19"/>
      <c r="M36" s="20"/>
      <c r="N36" s="14"/>
      <c r="O36" s="19"/>
      <c r="P36" s="20"/>
      <c r="R36" s="116"/>
      <c r="S36" s="117"/>
      <c r="T36" s="120"/>
      <c r="U36" s="128"/>
      <c r="V36" s="118"/>
      <c r="W36" s="118"/>
      <c r="X36" s="132"/>
      <c r="Y36" s="135"/>
    </row>
    <row r="37" spans="1:26" ht="14">
      <c r="A37" s="102" t="s">
        <v>121</v>
      </c>
      <c r="B37" s="1"/>
      <c r="C37" s="54">
        <v>-48694</v>
      </c>
      <c r="D37" s="20">
        <f>ROUND(C37*100/$C$10,1)</f>
        <v>-4</v>
      </c>
      <c r="E37" s="1"/>
      <c r="F37" s="54">
        <v>-49796</v>
      </c>
      <c r="G37" s="20">
        <f>ROUND(F37*100/$F$10,1)</f>
        <v>-4.3</v>
      </c>
      <c r="H37" s="1"/>
      <c r="I37" s="54">
        <v>17248</v>
      </c>
      <c r="J37" s="20">
        <f>ROUND(I37*100/$I$10,1)</f>
        <v>2.4</v>
      </c>
      <c r="K37" s="22"/>
      <c r="L37" s="19">
        <f>C37-F37</f>
        <v>1102</v>
      </c>
      <c r="M37" s="83">
        <f t="shared" si="0"/>
        <v>-2.2000000000000002</v>
      </c>
      <c r="N37" s="1"/>
      <c r="O37" s="19">
        <f>C37-I37</f>
        <v>-65942</v>
      </c>
      <c r="P37" s="83">
        <f t="shared" si="1"/>
        <v>-382.3</v>
      </c>
      <c r="R37" s="115"/>
      <c r="S37" s="117"/>
      <c r="T37" s="120"/>
      <c r="U37" s="128"/>
      <c r="V37" s="118"/>
      <c r="W37" s="118"/>
      <c r="X37" s="132"/>
      <c r="Y37" s="135"/>
    </row>
    <row r="38" spans="1:26" ht="6.75" customHeight="1">
      <c r="A38" s="1"/>
      <c r="B38" s="1"/>
      <c r="C38" s="19"/>
      <c r="D38" s="20"/>
      <c r="E38" s="14"/>
      <c r="F38" s="19"/>
      <c r="G38" s="20"/>
      <c r="H38" s="14"/>
      <c r="I38" s="19"/>
      <c r="J38" s="20"/>
      <c r="K38" s="14"/>
      <c r="L38" s="19"/>
      <c r="M38" s="20"/>
      <c r="N38" s="14"/>
      <c r="O38" s="19"/>
      <c r="P38" s="20"/>
      <c r="R38" s="116"/>
      <c r="S38" s="117"/>
      <c r="T38" s="120"/>
      <c r="U38" s="128"/>
      <c r="V38" s="118"/>
      <c r="W38" s="118"/>
      <c r="X38" s="132"/>
      <c r="Y38" s="135"/>
    </row>
    <row r="39" spans="1:26" ht="14">
      <c r="A39" s="23" t="s">
        <v>131</v>
      </c>
      <c r="B39" s="1"/>
      <c r="C39" s="24">
        <f>C35+C37</f>
        <v>213119</v>
      </c>
      <c r="D39" s="25">
        <f>SUM(D35:D38)</f>
        <v>17.5</v>
      </c>
      <c r="E39" s="1"/>
      <c r="F39" s="24">
        <f>F35+F37</f>
        <v>217904</v>
      </c>
      <c r="G39" s="25">
        <f>SUM(G35:G38)</f>
        <v>18.899999999999995</v>
      </c>
      <c r="H39" s="1"/>
      <c r="I39" s="24">
        <f>I35+I37</f>
        <v>57811</v>
      </c>
      <c r="J39" s="25">
        <f>SUM(J34:J38)</f>
        <v>8.0000000000000018</v>
      </c>
      <c r="K39" s="22"/>
      <c r="L39" s="24">
        <f>C39-F39</f>
        <v>-4785</v>
      </c>
      <c r="M39" s="25">
        <f t="shared" si="0"/>
        <v>-2.2000000000000002</v>
      </c>
      <c r="N39" s="1"/>
      <c r="O39" s="24">
        <f>C39-I39</f>
        <v>155308</v>
      </c>
      <c r="P39" s="25">
        <f t="shared" ref="P39" si="10">IF(ROUND(O39/I39*100,1)=0,0,ROUND(O39/I39*100,1))</f>
        <v>268.60000000000002</v>
      </c>
      <c r="R39" s="115"/>
      <c r="S39" s="117"/>
      <c r="T39" s="120"/>
      <c r="U39" s="128"/>
      <c r="V39" s="118"/>
      <c r="W39" s="118"/>
      <c r="X39" s="132"/>
      <c r="Y39" s="135"/>
    </row>
    <row r="40" spans="1:26" ht="6.75" customHeight="1">
      <c r="A40" s="1"/>
      <c r="B40" s="1"/>
      <c r="C40" s="19"/>
      <c r="D40" s="20"/>
      <c r="E40" s="14"/>
      <c r="F40" s="19"/>
      <c r="G40" s="20"/>
      <c r="H40" s="14"/>
      <c r="I40" s="19"/>
      <c r="J40" s="20"/>
      <c r="K40" s="14"/>
      <c r="L40" s="19"/>
      <c r="M40" s="20"/>
      <c r="N40" s="14"/>
      <c r="O40" s="19"/>
      <c r="P40" s="20"/>
      <c r="R40" s="116"/>
      <c r="S40" s="117"/>
      <c r="T40" s="121"/>
      <c r="U40" s="130"/>
      <c r="V40" s="126"/>
      <c r="W40" s="126"/>
      <c r="X40" s="133"/>
      <c r="Y40" s="136"/>
      <c r="Z40" s="116"/>
    </row>
    <row r="41" spans="1:26" ht="14">
      <c r="A41" s="2" t="s">
        <v>92</v>
      </c>
      <c r="B41" s="1"/>
      <c r="C41" s="19"/>
      <c r="D41" s="20"/>
      <c r="E41" s="1"/>
      <c r="F41" s="19"/>
      <c r="G41" s="20"/>
      <c r="H41" s="1"/>
      <c r="I41" s="19"/>
      <c r="J41" s="20"/>
      <c r="K41" s="1"/>
      <c r="L41" s="19"/>
      <c r="M41" s="20"/>
      <c r="N41" s="1"/>
      <c r="O41" s="19"/>
      <c r="P41" s="20"/>
      <c r="R41" s="115"/>
      <c r="S41" s="117"/>
      <c r="T41" s="120"/>
      <c r="U41" s="128"/>
      <c r="V41" s="118"/>
      <c r="W41" s="118"/>
      <c r="X41" s="132"/>
      <c r="Y41" s="135"/>
    </row>
    <row r="42" spans="1:26" ht="14">
      <c r="A42" s="2" t="s">
        <v>51</v>
      </c>
      <c r="B42" s="1"/>
      <c r="C42" s="19"/>
      <c r="D42" s="20"/>
      <c r="E42" s="1"/>
      <c r="F42" s="19"/>
      <c r="G42" s="20"/>
      <c r="H42" s="1"/>
      <c r="I42" s="19"/>
      <c r="J42" s="20"/>
      <c r="K42" s="1"/>
      <c r="L42" s="19"/>
      <c r="M42" s="20"/>
      <c r="N42" s="1"/>
      <c r="O42" s="19"/>
      <c r="P42" s="20"/>
      <c r="R42" s="115"/>
      <c r="S42" s="117"/>
      <c r="T42" s="120"/>
      <c r="U42" s="128"/>
      <c r="V42" s="118"/>
      <c r="W42" s="118"/>
      <c r="X42" s="132"/>
      <c r="Y42" s="135"/>
    </row>
    <row r="43" spans="1:26" ht="28">
      <c r="A43" s="27" t="s">
        <v>88</v>
      </c>
      <c r="B43" s="1"/>
      <c r="C43" s="19">
        <v>-32471</v>
      </c>
      <c r="D43" s="66">
        <f>ROUND(C43*100/$C$10,1)</f>
        <v>-2.7</v>
      </c>
      <c r="E43" s="1"/>
      <c r="F43" s="19">
        <v>3854</v>
      </c>
      <c r="G43" s="20">
        <f>IF(ROUND(F43*100/$F$10,1)=0,0,ROUND(F43*100/$F$10,1))</f>
        <v>0.3</v>
      </c>
      <c r="H43" s="1"/>
      <c r="I43" s="19">
        <v>3111</v>
      </c>
      <c r="J43" s="20">
        <f>ROUND(I43*100/$I$10,1)</f>
        <v>0.4</v>
      </c>
      <c r="K43" s="22"/>
      <c r="L43" s="19">
        <f>C43-F43</f>
        <v>-36325</v>
      </c>
      <c r="M43" s="20">
        <f t="shared" si="0"/>
        <v>-942.5</v>
      </c>
      <c r="N43" s="1"/>
      <c r="O43" s="19">
        <f>C43-I43</f>
        <v>-35582</v>
      </c>
      <c r="P43" s="83">
        <f t="shared" ref="P43" si="11">IF(ROUND(O43/I43*100,1)=0,0,ROUND(O43/I43*100,1))</f>
        <v>-1143.7</v>
      </c>
      <c r="R43" s="115"/>
      <c r="S43" s="117"/>
      <c r="T43" s="120"/>
      <c r="U43" s="128"/>
      <c r="V43" s="118"/>
      <c r="W43" s="118"/>
      <c r="X43" s="132"/>
      <c r="Y43" s="135"/>
    </row>
    <row r="44" spans="1:26" ht="6.75" customHeight="1">
      <c r="A44" s="1"/>
      <c r="B44" s="1"/>
      <c r="C44" s="19"/>
      <c r="D44" s="20"/>
      <c r="E44" s="14"/>
      <c r="F44" s="19"/>
      <c r="G44" s="20"/>
      <c r="H44" s="14"/>
      <c r="I44" s="19"/>
      <c r="J44" s="20"/>
      <c r="K44" s="14"/>
      <c r="L44" s="19"/>
      <c r="M44" s="20"/>
      <c r="N44" s="14"/>
      <c r="O44" s="19"/>
      <c r="P44" s="20"/>
      <c r="R44" s="116"/>
      <c r="S44" s="117"/>
      <c r="T44" s="120"/>
      <c r="U44" s="128"/>
      <c r="V44" s="118"/>
      <c r="W44" s="118"/>
      <c r="X44" s="132"/>
      <c r="Y44" s="135"/>
    </row>
    <row r="45" spans="1:26" ht="14.5" thickBot="1">
      <c r="A45" s="23" t="s">
        <v>132</v>
      </c>
      <c r="B45" s="1"/>
      <c r="C45" s="28">
        <f>C39+C43</f>
        <v>180648</v>
      </c>
      <c r="D45" s="29">
        <f>ROUND(C45*100/$C$10,1)</f>
        <v>14.9</v>
      </c>
      <c r="E45" s="1"/>
      <c r="F45" s="28">
        <f>F39+F43</f>
        <v>221758</v>
      </c>
      <c r="G45" s="29">
        <f>ROUND(F45*100/$F$10,1)</f>
        <v>19.2</v>
      </c>
      <c r="H45" s="1"/>
      <c r="I45" s="28">
        <f>I39+I43</f>
        <v>60922</v>
      </c>
      <c r="J45" s="29">
        <f>ROUND(I45*100/$I$10,1)</f>
        <v>8.4</v>
      </c>
      <c r="K45" s="30"/>
      <c r="L45" s="28">
        <f>C45-F45</f>
        <v>-41110</v>
      </c>
      <c r="M45" s="29">
        <f t="shared" si="0"/>
        <v>-18.5</v>
      </c>
      <c r="N45" s="1"/>
      <c r="O45" s="28">
        <f>C45-I45</f>
        <v>119726</v>
      </c>
      <c r="P45" s="82">
        <f t="shared" ref="P45" si="12">IF(ROUND(O45/I45*100,1)=0,0,ROUND(O45/I45*100,1))</f>
        <v>196.5</v>
      </c>
      <c r="R45" s="115"/>
      <c r="S45" s="117"/>
      <c r="T45" s="120"/>
      <c r="U45" s="128"/>
      <c r="V45" s="118"/>
      <c r="W45" s="118"/>
      <c r="X45" s="132"/>
      <c r="Y45" s="135"/>
    </row>
    <row r="46" spans="1:26" ht="6.75" customHeight="1" thickTop="1">
      <c r="A46" s="1"/>
      <c r="B46" s="1"/>
      <c r="C46" s="19"/>
      <c r="D46" s="20"/>
      <c r="E46" s="14"/>
      <c r="F46" s="19"/>
      <c r="G46" s="20"/>
      <c r="H46" s="14"/>
      <c r="I46" s="19"/>
      <c r="J46" s="20"/>
      <c r="K46" s="14"/>
      <c r="L46" s="19"/>
      <c r="M46" s="20"/>
      <c r="N46" s="14"/>
      <c r="O46" s="19"/>
      <c r="P46" s="83"/>
      <c r="R46" s="116"/>
      <c r="S46" s="117"/>
      <c r="T46" s="120"/>
      <c r="U46" s="128"/>
      <c r="V46" s="118"/>
      <c r="W46" s="118"/>
      <c r="X46" s="132"/>
      <c r="Y46" s="135"/>
    </row>
    <row r="47" spans="1:26" ht="14">
      <c r="A47" s="2" t="s">
        <v>93</v>
      </c>
      <c r="B47" s="1"/>
      <c r="C47" s="19"/>
      <c r="D47" s="20"/>
      <c r="E47" s="1"/>
      <c r="F47" s="19"/>
      <c r="G47" s="20"/>
      <c r="H47" s="1"/>
      <c r="I47" s="19"/>
      <c r="J47" s="20"/>
      <c r="K47" s="1"/>
      <c r="L47" s="19"/>
      <c r="M47" s="20"/>
      <c r="N47" s="1"/>
      <c r="O47" s="19"/>
      <c r="P47" s="83"/>
      <c r="R47" s="115"/>
      <c r="S47" s="117"/>
      <c r="T47" s="120"/>
      <c r="U47" s="128"/>
      <c r="V47" s="118"/>
      <c r="W47" s="118"/>
      <c r="X47" s="132"/>
      <c r="Y47" s="135"/>
    </row>
    <row r="48" spans="1:26" ht="14">
      <c r="A48" s="23" t="s">
        <v>52</v>
      </c>
      <c r="B48" s="1"/>
      <c r="C48" s="19">
        <v>215613</v>
      </c>
      <c r="D48" s="20">
        <f t="shared" ref="D48:D49" si="13">ROUND(C48*100/$C$10,1)</f>
        <v>17.7</v>
      </c>
      <c r="E48" s="1"/>
      <c r="F48" s="19">
        <v>221173</v>
      </c>
      <c r="G48" s="20">
        <f>ROUND(F48*100/$F$10,1)</f>
        <v>19.2</v>
      </c>
      <c r="H48" s="1"/>
      <c r="I48" s="19">
        <v>66981</v>
      </c>
      <c r="J48" s="20">
        <f t="shared" ref="J48" si="14">ROUND(I48*100/$I$10,1)</f>
        <v>9.3000000000000007</v>
      </c>
      <c r="K48" s="1"/>
      <c r="L48" s="19">
        <f>C48-F48</f>
        <v>-5560</v>
      </c>
      <c r="M48" s="20">
        <f t="shared" si="0"/>
        <v>-2.5</v>
      </c>
      <c r="N48" s="1"/>
      <c r="O48" s="19">
        <f>C48-I48</f>
        <v>148632</v>
      </c>
      <c r="P48" s="83">
        <f t="shared" ref="P48" si="15">IF(ROUND(O48/I48*100,1)=0,0,ROUND(O48/I48*100,1))</f>
        <v>221.9</v>
      </c>
      <c r="R48" s="115"/>
      <c r="S48" s="117"/>
      <c r="T48" s="120"/>
      <c r="U48" s="128"/>
      <c r="V48" s="118"/>
      <c r="W48" s="118"/>
      <c r="X48" s="132"/>
      <c r="Y48" s="135"/>
    </row>
    <row r="49" spans="1:25" ht="14">
      <c r="A49" s="23" t="s">
        <v>53</v>
      </c>
      <c r="B49" s="1"/>
      <c r="C49" s="19">
        <v>-2494</v>
      </c>
      <c r="D49" s="20">
        <f t="shared" si="13"/>
        <v>-0.2</v>
      </c>
      <c r="E49" s="1"/>
      <c r="F49" s="19">
        <v>-3269</v>
      </c>
      <c r="G49" s="20">
        <f t="shared" ref="G49" si="16">ROUND(F49*100/$F$10,1)</f>
        <v>-0.3</v>
      </c>
      <c r="H49" s="1"/>
      <c r="I49" s="19">
        <v>-9170</v>
      </c>
      <c r="J49" s="20">
        <f>IF(ROUND(I49*100/$I$10,1)=0,0,ROUND(I49*100/$I$10,1))</f>
        <v>-1.3</v>
      </c>
      <c r="K49" s="22"/>
      <c r="L49" s="19">
        <f>C49-F49</f>
        <v>775</v>
      </c>
      <c r="M49" s="20">
        <f t="shared" si="0"/>
        <v>-23.7</v>
      </c>
      <c r="N49" s="1"/>
      <c r="O49" s="19">
        <f>C49-I49</f>
        <v>6676</v>
      </c>
      <c r="P49" s="83">
        <f>IF(ROUND(O49/I49*100,1)=0,0,ROUND(O49/I49*100,1))</f>
        <v>-72.8</v>
      </c>
      <c r="R49" s="115"/>
      <c r="S49" s="117"/>
      <c r="T49" s="120"/>
      <c r="U49" s="128"/>
      <c r="V49" s="118"/>
      <c r="W49" s="118"/>
      <c r="X49" s="132"/>
      <c r="Y49" s="135"/>
    </row>
    <row r="50" spans="1:25" ht="6.75" customHeight="1">
      <c r="A50" s="1"/>
      <c r="B50" s="1"/>
      <c r="C50" s="19"/>
      <c r="D50" s="20"/>
      <c r="E50" s="14"/>
      <c r="F50" s="19"/>
      <c r="G50" s="20"/>
      <c r="H50" s="14"/>
      <c r="I50" s="19"/>
      <c r="J50" s="20"/>
      <c r="K50" s="14"/>
      <c r="L50" s="19"/>
      <c r="M50" s="20"/>
      <c r="N50" s="14"/>
      <c r="O50" s="19"/>
      <c r="P50" s="83"/>
      <c r="R50" s="116"/>
      <c r="S50" s="117"/>
      <c r="T50" s="120"/>
      <c r="U50" s="128"/>
      <c r="V50" s="118"/>
      <c r="W50" s="118"/>
      <c r="X50" s="132"/>
      <c r="Y50" s="135"/>
    </row>
    <row r="51" spans="1:25" ht="14.5" thickBot="1">
      <c r="A51" s="2"/>
      <c r="B51" s="1"/>
      <c r="C51" s="28">
        <f>SUM(C48:C50)</f>
        <v>213119</v>
      </c>
      <c r="D51" s="29">
        <f>SUM(D48:D50)</f>
        <v>17.5</v>
      </c>
      <c r="E51" s="1"/>
      <c r="F51" s="28">
        <f>SUM(F48:F50)</f>
        <v>217904</v>
      </c>
      <c r="G51" s="29">
        <f>SUM(G48:G50)</f>
        <v>18.899999999999999</v>
      </c>
      <c r="H51" s="1"/>
      <c r="I51" s="28">
        <f>SUM(I48:I50)</f>
        <v>57811</v>
      </c>
      <c r="J51" s="29">
        <f>SUM(J48:J50)</f>
        <v>8</v>
      </c>
      <c r="K51" s="30"/>
      <c r="L51" s="28">
        <f>C51-F51</f>
        <v>-4785</v>
      </c>
      <c r="M51" s="29">
        <f t="shared" si="0"/>
        <v>-2.2000000000000002</v>
      </c>
      <c r="N51" s="1"/>
      <c r="O51" s="28">
        <f>C51-I51</f>
        <v>155308</v>
      </c>
      <c r="P51" s="82">
        <f t="shared" ref="P51" si="17">IF(ROUND(O51/I51*100,1)=0,0,ROUND(O51/I51*100,1))</f>
        <v>268.60000000000002</v>
      </c>
      <c r="R51" s="115"/>
      <c r="S51" s="117"/>
      <c r="T51" s="120"/>
      <c r="U51" s="128"/>
      <c r="V51" s="118"/>
      <c r="W51" s="118"/>
      <c r="X51" s="132"/>
      <c r="Y51" s="135"/>
    </row>
    <row r="52" spans="1:25" ht="6.75" customHeight="1" thickTop="1">
      <c r="A52" s="1"/>
      <c r="B52" s="1"/>
      <c r="C52" s="31"/>
      <c r="D52" s="32"/>
      <c r="E52" s="14"/>
      <c r="F52" s="19"/>
      <c r="G52" s="32"/>
      <c r="H52" s="14"/>
      <c r="I52" s="19"/>
      <c r="J52" s="32"/>
      <c r="K52" s="14"/>
      <c r="L52" s="19"/>
      <c r="M52" s="32"/>
      <c r="N52" s="14"/>
      <c r="O52" s="19"/>
      <c r="P52" s="69"/>
      <c r="R52" s="117"/>
      <c r="S52" s="117"/>
      <c r="T52" s="120"/>
      <c r="U52" s="128"/>
      <c r="V52" s="118"/>
      <c r="W52" s="118"/>
      <c r="X52" s="132"/>
      <c r="Y52" s="135"/>
    </row>
    <row r="53" spans="1:25" ht="14">
      <c r="A53" s="2" t="s">
        <v>128</v>
      </c>
      <c r="B53" s="1"/>
      <c r="C53" s="31"/>
      <c r="D53" s="32"/>
      <c r="E53" s="1"/>
      <c r="F53" s="19"/>
      <c r="G53" s="32"/>
      <c r="H53" s="1"/>
      <c r="I53" s="19"/>
      <c r="J53" s="32"/>
      <c r="K53" s="1"/>
      <c r="L53" s="19"/>
      <c r="M53" s="32"/>
      <c r="N53" s="1"/>
      <c r="O53" s="19"/>
      <c r="P53" s="69"/>
      <c r="R53" s="117"/>
      <c r="S53" s="117"/>
      <c r="T53" s="120"/>
      <c r="U53" s="128"/>
      <c r="V53" s="118"/>
      <c r="W53" s="118"/>
      <c r="X53" s="132"/>
      <c r="Y53" s="135"/>
    </row>
    <row r="54" spans="1:25" ht="14.5" thickBot="1">
      <c r="A54" s="2" t="s">
        <v>54</v>
      </c>
      <c r="B54" s="1"/>
      <c r="C54" s="33">
        <v>6.57</v>
      </c>
      <c r="D54" s="32"/>
      <c r="E54" s="1"/>
      <c r="F54" s="33">
        <v>6.75</v>
      </c>
      <c r="G54" s="32"/>
      <c r="H54" s="1"/>
      <c r="I54" s="33">
        <v>2.04</v>
      </c>
      <c r="J54" s="32"/>
      <c r="K54" s="1"/>
      <c r="L54" s="33">
        <f>C54-F54</f>
        <v>-0.17999999999999972</v>
      </c>
      <c r="M54" s="63">
        <f t="shared" si="0"/>
        <v>-2.7</v>
      </c>
      <c r="N54" s="34"/>
      <c r="O54" s="33">
        <f>C54-I54</f>
        <v>4.53</v>
      </c>
      <c r="P54" s="84">
        <f t="shared" ref="P54:P55" si="18">IF(ROUND(O54/I54*100,1)=0,0,ROUND(O54/I54*100,1))</f>
        <v>222.1</v>
      </c>
      <c r="R54" s="122"/>
      <c r="S54" s="117"/>
      <c r="T54" s="120"/>
      <c r="U54" s="128"/>
      <c r="V54" s="118"/>
      <c r="W54" s="118"/>
      <c r="X54" s="132"/>
      <c r="Y54" s="135"/>
    </row>
    <row r="55" spans="1:25" ht="15" thickTop="1" thickBot="1">
      <c r="A55" s="2" t="s">
        <v>55</v>
      </c>
      <c r="B55" s="1"/>
      <c r="C55" s="33">
        <v>6.55</v>
      </c>
      <c r="D55" s="32"/>
      <c r="E55" s="1"/>
      <c r="F55" s="33">
        <v>6.73</v>
      </c>
      <c r="G55" s="32"/>
      <c r="H55" s="1"/>
      <c r="I55" s="33">
        <v>2.04</v>
      </c>
      <c r="J55" s="32"/>
      <c r="K55" s="1"/>
      <c r="L55" s="33">
        <f>C55-F55</f>
        <v>-0.1800000000000006</v>
      </c>
      <c r="M55" s="63">
        <f t="shared" si="0"/>
        <v>-2.7</v>
      </c>
      <c r="N55" s="34"/>
      <c r="O55" s="33">
        <f>C55-I55</f>
        <v>4.51</v>
      </c>
      <c r="P55" s="84">
        <f t="shared" si="18"/>
        <v>221.1</v>
      </c>
      <c r="R55" s="122"/>
      <c r="S55" s="117"/>
      <c r="T55" s="120"/>
      <c r="U55" s="128"/>
      <c r="V55" s="118"/>
      <c r="W55" s="118"/>
      <c r="X55" s="132"/>
      <c r="Y55" s="135"/>
    </row>
    <row r="56" spans="1:25" ht="28.5" thickTop="1">
      <c r="A56" s="35" t="s">
        <v>83</v>
      </c>
      <c r="B56" s="1"/>
      <c r="C56" s="100">
        <v>32861</v>
      </c>
      <c r="D56" s="36"/>
      <c r="E56" s="36"/>
      <c r="F56" s="59">
        <v>32874</v>
      </c>
      <c r="G56" s="36"/>
      <c r="H56" s="36"/>
      <c r="I56" s="59">
        <v>32803</v>
      </c>
      <c r="J56" s="14"/>
      <c r="K56" s="14"/>
      <c r="L56" s="36"/>
      <c r="M56" s="14"/>
      <c r="N56" s="14"/>
      <c r="O56" s="36"/>
      <c r="P56" s="14"/>
    </row>
    <row r="57" spans="1:25" ht="14">
      <c r="A57" s="1"/>
      <c r="B57" s="1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25" ht="14">
      <c r="A58" s="1"/>
      <c r="B58" s="1"/>
      <c r="C58" s="14" t="str">
        <f>IF(C39=C51," ","ERROR")</f>
        <v xml:space="preserve"> </v>
      </c>
      <c r="D58" s="14" t="str">
        <f>IF(D39=D51," ","ERROR")</f>
        <v xml:space="preserve"> </v>
      </c>
      <c r="E58" s="14"/>
      <c r="F58" s="14" t="str">
        <f>IF(F39=F51," ","ERROR")</f>
        <v xml:space="preserve"> </v>
      </c>
      <c r="G58" s="14" t="str">
        <f>IF(G39=G51," ","ERROR")</f>
        <v xml:space="preserve"> </v>
      </c>
      <c r="H58" s="14"/>
      <c r="I58" s="14" t="str">
        <f>IF(I39=I51," ","ERROR")</f>
        <v xml:space="preserve"> </v>
      </c>
      <c r="J58" s="14" t="str">
        <f>IF(J39=J51," ","ERROR")</f>
        <v xml:space="preserve"> </v>
      </c>
      <c r="K58" s="14"/>
      <c r="L58" s="14"/>
      <c r="M58" s="14"/>
      <c r="N58" s="14"/>
      <c r="O58" s="14"/>
      <c r="P58" s="14"/>
    </row>
    <row r="59" spans="1:25" ht="14">
      <c r="A59" s="2"/>
      <c r="B59" s="1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25" ht="14">
      <c r="A60" s="14"/>
      <c r="B60" s="1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25" ht="14">
      <c r="A61" s="14"/>
      <c r="B61" s="1"/>
      <c r="C61" s="14"/>
      <c r="D61" s="14"/>
      <c r="E61" s="14"/>
      <c r="F61" s="14"/>
      <c r="G61" s="14"/>
      <c r="H61" s="14"/>
      <c r="I61" s="62"/>
      <c r="J61" s="14"/>
      <c r="K61" s="14"/>
      <c r="L61" s="14"/>
      <c r="M61" s="14"/>
      <c r="N61" s="14"/>
      <c r="O61" s="14"/>
      <c r="P61" s="14"/>
    </row>
    <row r="62" spans="1:25" ht="14">
      <c r="B62" s="1"/>
    </row>
    <row r="63" spans="1:25" ht="14">
      <c r="B63" s="1"/>
    </row>
    <row r="64" spans="1:25" ht="14">
      <c r="B64" s="1"/>
    </row>
    <row r="65" spans="2:2" ht="14">
      <c r="B65" s="1"/>
    </row>
    <row r="66" spans="2:2">
      <c r="B66" s="13"/>
    </row>
  </sheetData>
  <mergeCells count="11">
    <mergeCell ref="A1:P1"/>
    <mergeCell ref="F7:G7"/>
    <mergeCell ref="L7:M7"/>
    <mergeCell ref="O7:P7"/>
    <mergeCell ref="C7:D7"/>
    <mergeCell ref="I7:J7"/>
    <mergeCell ref="R7:U7"/>
    <mergeCell ref="V7:Y7"/>
    <mergeCell ref="A5:P5"/>
    <mergeCell ref="A4:P4"/>
    <mergeCell ref="A3:P3"/>
  </mergeCells>
  <phoneticPr fontId="16" type="noConversion"/>
  <pageMargins left="0.7" right="0.7" top="0.75" bottom="0.75" header="0.3" footer="0.3"/>
  <pageSetup paperSize="9" scale="48" orientation="landscape" horizontalDpi="300" verticalDpi="300" r:id="rId1"/>
  <ignoredErrors>
    <ignoredError sqref="G29:H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Normal="100" workbookViewId="0">
      <pane xSplit="2" ySplit="11" topLeftCell="C27" activePane="bottomRight" state="frozen"/>
      <selection activeCell="G61" sqref="G61"/>
      <selection pane="topRight" activeCell="G61" sqref="G61"/>
      <selection pane="bottomLeft" activeCell="G61" sqref="G61"/>
      <selection pane="bottomRight" activeCell="A46" sqref="A46"/>
    </sheetView>
  </sheetViews>
  <sheetFormatPr defaultColWidth="9" defaultRowHeight="15.5"/>
  <cols>
    <col min="1" max="1" width="47.1796875" style="12" customWidth="1"/>
    <col min="2" max="2" width="1.453125" style="37" customWidth="1"/>
    <col min="3" max="3" width="11.08984375" style="12" bestFit="1" customWidth="1"/>
    <col min="4" max="4" width="9.08984375" style="12" bestFit="1" customWidth="1"/>
    <col min="5" max="5" width="1.453125" style="12" customWidth="1"/>
    <col min="6" max="6" width="10.90625" style="12" bestFit="1" customWidth="1"/>
    <col min="7" max="7" width="9.08984375" style="12" bestFit="1" customWidth="1"/>
    <col min="8" max="8" width="1.453125" style="12" customWidth="1"/>
    <col min="9" max="9" width="10.81640625" style="12" customWidth="1"/>
    <col min="10" max="10" width="9.08984375" style="12" customWidth="1"/>
    <col min="11" max="11" width="9" style="12"/>
    <col min="12" max="12" width="11.08984375" style="12" bestFit="1" customWidth="1"/>
    <col min="13" max="13" width="11.1796875" style="12" bestFit="1" customWidth="1"/>
    <col min="14" max="15" width="9.08984375" style="12" bestFit="1" customWidth="1"/>
    <col min="16" max="16384" width="9" style="12"/>
  </cols>
  <sheetData>
    <row r="1" spans="1:15" ht="14">
      <c r="A1" s="142" t="s">
        <v>3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5" ht="6.75" customHeight="1">
      <c r="A2" s="1"/>
      <c r="B2" s="13"/>
      <c r="I2" s="14"/>
      <c r="J2" s="14"/>
    </row>
    <row r="3" spans="1:15" ht="14">
      <c r="A3" s="142" t="s">
        <v>94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5" ht="14">
      <c r="A4" s="142" t="s">
        <v>95</v>
      </c>
      <c r="B4" s="142"/>
      <c r="C4" s="142"/>
      <c r="D4" s="142"/>
      <c r="E4" s="142"/>
      <c r="F4" s="142"/>
      <c r="G4" s="142"/>
      <c r="H4" s="142"/>
      <c r="I4" s="142"/>
      <c r="J4" s="142"/>
    </row>
    <row r="5" spans="1:15" ht="14">
      <c r="A5" s="142" t="s">
        <v>96</v>
      </c>
      <c r="B5" s="142"/>
      <c r="C5" s="142"/>
      <c r="D5" s="142"/>
      <c r="E5" s="142"/>
      <c r="F5" s="142"/>
      <c r="G5" s="142"/>
      <c r="H5" s="142"/>
      <c r="I5" s="142"/>
      <c r="J5" s="142"/>
    </row>
    <row r="6" spans="1:15" ht="6.75" customHeight="1">
      <c r="A6" s="1"/>
      <c r="B6" s="15"/>
      <c r="I6" s="14"/>
      <c r="J6" s="14"/>
    </row>
    <row r="7" spans="1:15" ht="14.5" thickBot="1">
      <c r="A7" s="3"/>
      <c r="B7" s="3"/>
      <c r="C7" s="146" t="s">
        <v>97</v>
      </c>
      <c r="D7" s="146"/>
      <c r="E7" s="146"/>
      <c r="F7" s="146"/>
      <c r="G7" s="146"/>
      <c r="H7" s="146"/>
      <c r="I7" s="146"/>
      <c r="J7" s="146"/>
    </row>
    <row r="8" spans="1:15" ht="14.5" thickBot="1">
      <c r="A8" s="3"/>
      <c r="B8" s="1"/>
      <c r="C8" s="144">
        <v>2025</v>
      </c>
      <c r="D8" s="144"/>
      <c r="E8" s="98"/>
      <c r="F8" s="144">
        <v>2024</v>
      </c>
      <c r="G8" s="144"/>
      <c r="I8" s="140" t="s">
        <v>1</v>
      </c>
      <c r="J8" s="140"/>
    </row>
    <row r="9" spans="1:15" ht="14.5" thickBot="1">
      <c r="A9" s="3"/>
      <c r="B9" s="1"/>
      <c r="C9" s="17" t="s">
        <v>2</v>
      </c>
      <c r="D9" s="17" t="s">
        <v>0</v>
      </c>
      <c r="E9" s="1"/>
      <c r="F9" s="17" t="s">
        <v>2</v>
      </c>
      <c r="G9" s="17" t="s">
        <v>0</v>
      </c>
      <c r="I9" s="17" t="s">
        <v>2</v>
      </c>
      <c r="J9" s="17" t="s">
        <v>0</v>
      </c>
    </row>
    <row r="10" spans="1:15" ht="6.75" customHeight="1">
      <c r="A10" s="1"/>
      <c r="B10" s="1"/>
      <c r="I10" s="14"/>
      <c r="J10" s="14"/>
    </row>
    <row r="11" spans="1:15" ht="14">
      <c r="A11" s="2" t="s">
        <v>98</v>
      </c>
      <c r="B11" s="1"/>
      <c r="C11" s="19">
        <v>2368109</v>
      </c>
      <c r="D11" s="20">
        <f>ROUND(C11*100/$C$11,1)</f>
        <v>100</v>
      </c>
      <c r="E11" s="2"/>
      <c r="F11" s="19">
        <v>1398470</v>
      </c>
      <c r="G11" s="20">
        <f>ROUND(F11*100/$F$11,1)</f>
        <v>100</v>
      </c>
      <c r="I11" s="19">
        <f>C11-F11</f>
        <v>969639</v>
      </c>
      <c r="J11" s="20">
        <f>IF(ROUND(I11/F11*100,1)=0,0,ROUND(I11/F11*100,1))</f>
        <v>69.3</v>
      </c>
      <c r="L11" s="131"/>
      <c r="M11" s="131"/>
      <c r="N11" s="131"/>
      <c r="O11" s="131"/>
    </row>
    <row r="12" spans="1:15" ht="6.75" customHeight="1">
      <c r="A12" s="1"/>
      <c r="B12" s="1"/>
      <c r="C12" s="19"/>
      <c r="D12" s="32"/>
      <c r="F12" s="19"/>
      <c r="G12" s="32"/>
      <c r="I12" s="19"/>
      <c r="J12" s="32"/>
      <c r="L12" s="131"/>
      <c r="M12" s="131"/>
      <c r="N12" s="131"/>
      <c r="O12" s="131"/>
    </row>
    <row r="13" spans="1:15" ht="14">
      <c r="A13" s="2" t="s">
        <v>99</v>
      </c>
      <c r="B13" s="1"/>
      <c r="C13" s="19">
        <v>-1069413</v>
      </c>
      <c r="D13" s="20">
        <f>ROUND(C13*100/$C$11,1)</f>
        <v>-45.2</v>
      </c>
      <c r="E13" s="2"/>
      <c r="F13" s="19">
        <v>-675701</v>
      </c>
      <c r="G13" s="20">
        <f>ROUND(F13*100/$F$11,1)</f>
        <v>-48.3</v>
      </c>
      <c r="I13" s="19">
        <f t="shared" ref="I13:I56" si="0">C13-F13</f>
        <v>-393712</v>
      </c>
      <c r="J13" s="20">
        <f>IF(ROUND(I13/F13*100,1)=0,0,ROUND(I13/F13*100,1))</f>
        <v>58.3</v>
      </c>
      <c r="L13" s="131"/>
      <c r="M13" s="131"/>
      <c r="N13" s="131"/>
      <c r="O13" s="131"/>
    </row>
    <row r="14" spans="1:15" ht="6.75" customHeight="1">
      <c r="A14" s="1"/>
      <c r="B14" s="1"/>
      <c r="C14" s="19"/>
      <c r="D14" s="32"/>
      <c r="F14" s="19"/>
      <c r="G14" s="32"/>
      <c r="I14" s="19"/>
      <c r="J14" s="32"/>
      <c r="L14" s="131"/>
      <c r="M14" s="131"/>
      <c r="N14" s="131"/>
      <c r="O14" s="131"/>
    </row>
    <row r="15" spans="1:15" ht="14">
      <c r="A15" s="23" t="s">
        <v>42</v>
      </c>
      <c r="B15" s="1"/>
      <c r="C15" s="24">
        <f>C11+C13</f>
        <v>1298696</v>
      </c>
      <c r="D15" s="25">
        <f>SUM(D11:D13)</f>
        <v>54.8</v>
      </c>
      <c r="E15" s="2"/>
      <c r="F15" s="24">
        <f>F11+F13</f>
        <v>722769</v>
      </c>
      <c r="G15" s="25">
        <f>SUM(G11:G13)</f>
        <v>51.7</v>
      </c>
      <c r="I15" s="24">
        <f t="shared" si="0"/>
        <v>575927</v>
      </c>
      <c r="J15" s="25">
        <f>IF(ROUND(I15/F15*100,1)=0,0,ROUND(I15/F15*100,1))</f>
        <v>79.7</v>
      </c>
      <c r="K15" s="78"/>
      <c r="L15" s="131"/>
      <c r="M15" s="131"/>
      <c r="N15" s="131"/>
      <c r="O15" s="131"/>
    </row>
    <row r="16" spans="1:15" ht="6.75" customHeight="1">
      <c r="A16" s="1"/>
      <c r="B16" s="1"/>
      <c r="C16" s="19"/>
      <c r="D16" s="32"/>
      <c r="F16" s="19"/>
      <c r="G16" s="32"/>
      <c r="I16" s="19"/>
      <c r="J16" s="32"/>
      <c r="L16" s="131"/>
      <c r="M16" s="131"/>
      <c r="N16" s="131"/>
      <c r="O16" s="131"/>
    </row>
    <row r="17" spans="1:15" ht="14">
      <c r="A17" s="2" t="s">
        <v>58</v>
      </c>
      <c r="B17" s="1"/>
      <c r="C17" s="19"/>
      <c r="D17" s="32"/>
      <c r="E17" s="2"/>
      <c r="F17" s="19"/>
      <c r="G17" s="32"/>
      <c r="I17" s="19"/>
      <c r="J17" s="32"/>
      <c r="L17" s="131"/>
      <c r="M17" s="131"/>
      <c r="N17" s="131"/>
      <c r="O17" s="131"/>
    </row>
    <row r="18" spans="1:15" ht="14">
      <c r="A18" s="5" t="s">
        <v>43</v>
      </c>
      <c r="B18" s="1"/>
      <c r="C18" s="19">
        <v>-144554</v>
      </c>
      <c r="D18" s="20">
        <f t="shared" ref="D18:D20" si="1">ROUND(C18*100/$C$11,1)</f>
        <v>-6.1</v>
      </c>
      <c r="E18" s="2"/>
      <c r="F18" s="19">
        <v>-128866</v>
      </c>
      <c r="G18" s="20">
        <f t="shared" ref="G18:G20" si="2">ROUND(F18*100/$F$11,1)</f>
        <v>-9.1999999999999993</v>
      </c>
      <c r="I18" s="19">
        <f t="shared" si="0"/>
        <v>-15688</v>
      </c>
      <c r="J18" s="20">
        <f t="shared" ref="J18:J20" si="3">IF(ROUND(I18/F18*100,1)=0,0,ROUND(I18/F18*100,1))</f>
        <v>12.2</v>
      </c>
      <c r="K18" s="78"/>
      <c r="L18" s="131"/>
      <c r="M18" s="131"/>
      <c r="N18" s="131"/>
      <c r="O18" s="131"/>
    </row>
    <row r="19" spans="1:15" ht="14">
      <c r="A19" s="5" t="s">
        <v>44</v>
      </c>
      <c r="B19" s="1"/>
      <c r="C19" s="19">
        <v>-158605</v>
      </c>
      <c r="D19" s="20">
        <f>ROUND(C19*100/$C$11,1)</f>
        <v>-6.7</v>
      </c>
      <c r="E19" s="2"/>
      <c r="F19" s="19">
        <v>-137496</v>
      </c>
      <c r="G19" s="20">
        <f>ROUND(F19*100/$F$11,1)</f>
        <v>-9.8000000000000007</v>
      </c>
      <c r="I19" s="19">
        <f t="shared" si="0"/>
        <v>-21109</v>
      </c>
      <c r="J19" s="20">
        <f t="shared" si="3"/>
        <v>15.4</v>
      </c>
      <c r="K19" s="78"/>
      <c r="L19" s="131"/>
      <c r="M19" s="131"/>
      <c r="N19" s="131"/>
      <c r="O19" s="131"/>
    </row>
    <row r="20" spans="1:15" ht="14">
      <c r="A20" s="5" t="s">
        <v>45</v>
      </c>
      <c r="B20" s="1"/>
      <c r="C20" s="19">
        <v>-431593</v>
      </c>
      <c r="D20" s="20">
        <f t="shared" si="1"/>
        <v>-18.2</v>
      </c>
      <c r="E20" s="2"/>
      <c r="F20" s="19">
        <v>-442389</v>
      </c>
      <c r="G20" s="20">
        <f t="shared" si="2"/>
        <v>-31.6</v>
      </c>
      <c r="I20" s="19">
        <f t="shared" si="0"/>
        <v>10796</v>
      </c>
      <c r="J20" s="20">
        <f t="shared" si="3"/>
        <v>-2.4</v>
      </c>
      <c r="K20" s="78"/>
      <c r="L20" s="131"/>
      <c r="M20" s="131"/>
      <c r="N20" s="131"/>
      <c r="O20" s="131"/>
    </row>
    <row r="21" spans="1:15" ht="6.75" customHeight="1">
      <c r="A21" s="1"/>
      <c r="B21" s="1"/>
      <c r="C21" s="19"/>
      <c r="D21" s="32"/>
      <c r="F21" s="19"/>
      <c r="G21" s="32"/>
      <c r="I21" s="19"/>
      <c r="J21" s="32"/>
      <c r="L21" s="131"/>
      <c r="M21" s="131"/>
      <c r="N21" s="131"/>
      <c r="O21" s="131"/>
    </row>
    <row r="22" spans="1:15" ht="14">
      <c r="A22" s="2" t="s">
        <v>46</v>
      </c>
      <c r="B22" s="1"/>
      <c r="C22" s="24">
        <f>SUM(C18:C21)</f>
        <v>-734752</v>
      </c>
      <c r="D22" s="25">
        <f>SUM(D18:D20)</f>
        <v>-31</v>
      </c>
      <c r="E22" s="2"/>
      <c r="F22" s="24">
        <f>SUM(F18:F21)</f>
        <v>-708751</v>
      </c>
      <c r="G22" s="25">
        <f>SUM(G18:G20)</f>
        <v>-50.6</v>
      </c>
      <c r="I22" s="24">
        <f t="shared" si="0"/>
        <v>-26001</v>
      </c>
      <c r="J22" s="25">
        <f>IF(ROUND(I22/F22*100,1)=0,0,ROUND(I22/F22*100,1))</f>
        <v>3.7</v>
      </c>
      <c r="K22" s="78"/>
      <c r="L22" s="131"/>
      <c r="M22" s="131"/>
      <c r="N22" s="131"/>
      <c r="O22" s="131"/>
    </row>
    <row r="23" spans="1:15" ht="6.75" customHeight="1">
      <c r="A23" s="1"/>
      <c r="B23" s="1"/>
      <c r="C23" s="19"/>
      <c r="D23" s="32"/>
      <c r="F23" s="19"/>
      <c r="G23" s="32"/>
      <c r="I23" s="19"/>
      <c r="J23" s="32"/>
      <c r="L23" s="131"/>
      <c r="M23" s="131"/>
      <c r="N23" s="131"/>
      <c r="O23" s="131"/>
    </row>
    <row r="24" spans="1:15" ht="14">
      <c r="A24" s="2" t="s">
        <v>100</v>
      </c>
      <c r="B24" s="1"/>
      <c r="C24" s="21">
        <v>0</v>
      </c>
      <c r="D24" s="21">
        <f>IF(ROUND(C24*100/$C$11,1)=0,0,ROUND(C24*100/$C$11,1))</f>
        <v>0</v>
      </c>
      <c r="E24" s="2"/>
      <c r="F24" s="21">
        <v>64</v>
      </c>
      <c r="G24" s="21">
        <f>IF(ROUND(F24*100/$F$11,1)=0,0,ROUND(F24*100/$F$11,1))</f>
        <v>0</v>
      </c>
      <c r="I24" s="19">
        <f t="shared" si="0"/>
        <v>-64</v>
      </c>
      <c r="J24" s="83">
        <f>IF(ROUND(I24/F24*100,1)=0,0,ROUND(I24/F24*100,1))</f>
        <v>-100</v>
      </c>
      <c r="L24" s="131"/>
      <c r="M24" s="131"/>
      <c r="N24" s="131"/>
      <c r="O24" s="131"/>
    </row>
    <row r="25" spans="1:15" ht="6.75" customHeight="1">
      <c r="A25" s="1"/>
      <c r="B25" s="1"/>
      <c r="C25" s="19"/>
      <c r="D25" s="32"/>
      <c r="F25" s="19"/>
      <c r="G25" s="32"/>
      <c r="I25" s="19"/>
      <c r="J25" s="32"/>
      <c r="L25" s="131"/>
      <c r="M25" s="131"/>
      <c r="N25" s="131"/>
      <c r="O25" s="131"/>
    </row>
    <row r="26" spans="1:15" ht="14">
      <c r="A26" s="23" t="s">
        <v>120</v>
      </c>
      <c r="B26" s="1"/>
      <c r="C26" s="24">
        <f>C15+C22+C24</f>
        <v>563944</v>
      </c>
      <c r="D26" s="25">
        <f>D15+D22+D24</f>
        <v>23.799999999999997</v>
      </c>
      <c r="E26" s="2"/>
      <c r="F26" s="24">
        <f>F15+F22+F24</f>
        <v>14082</v>
      </c>
      <c r="G26" s="25">
        <f>G15+G22+G24</f>
        <v>1.1000000000000014</v>
      </c>
      <c r="I26" s="24">
        <f t="shared" si="0"/>
        <v>549862</v>
      </c>
      <c r="J26" s="91">
        <f>IF(ROUND(I26/F26*100,1)=0,0,ROUND(I26/F26*100,1))</f>
        <v>3904.7</v>
      </c>
      <c r="L26" s="131"/>
      <c r="M26" s="131"/>
      <c r="N26" s="131"/>
      <c r="O26" s="131"/>
    </row>
    <row r="27" spans="1:15" ht="6.75" customHeight="1">
      <c r="A27" s="1"/>
      <c r="B27" s="1"/>
      <c r="C27" s="19"/>
      <c r="D27" s="32"/>
      <c r="F27" s="19"/>
      <c r="G27" s="32"/>
      <c r="I27" s="19"/>
      <c r="J27" s="32"/>
      <c r="L27" s="131"/>
      <c r="M27" s="131"/>
      <c r="N27" s="131"/>
      <c r="O27" s="131"/>
    </row>
    <row r="28" spans="1:15" ht="14">
      <c r="A28" s="2" t="s">
        <v>47</v>
      </c>
      <c r="B28" s="1"/>
      <c r="C28" s="19"/>
      <c r="D28" s="32"/>
      <c r="E28" s="2"/>
      <c r="F28" s="19"/>
      <c r="G28" s="32"/>
      <c r="I28" s="19"/>
      <c r="J28" s="32"/>
      <c r="L28" s="131"/>
      <c r="M28" s="131"/>
      <c r="N28" s="131"/>
      <c r="O28" s="131"/>
    </row>
    <row r="29" spans="1:15" ht="14">
      <c r="A29" s="5" t="s">
        <v>101</v>
      </c>
      <c r="B29" s="1"/>
      <c r="C29" s="19">
        <v>-58034</v>
      </c>
      <c r="D29" s="20">
        <f>ROUND(C29*100/$C$11,1)-0.1</f>
        <v>-2.6</v>
      </c>
      <c r="E29" s="2"/>
      <c r="F29" s="19">
        <v>21865</v>
      </c>
      <c r="G29" s="20">
        <f t="shared" ref="G29" si="4">ROUND(F29*100/$F$11,1)</f>
        <v>1.6</v>
      </c>
      <c r="I29" s="19">
        <f t="shared" si="0"/>
        <v>-79899</v>
      </c>
      <c r="J29" s="20">
        <f t="shared" ref="J29:J36" si="5">IF(ROUND(I29/F29*100,1)=0,0,ROUND(I29/F29*100,1))</f>
        <v>-365.4</v>
      </c>
      <c r="K29" s="78"/>
      <c r="L29" s="131"/>
      <c r="M29" s="131"/>
      <c r="N29" s="131"/>
      <c r="O29" s="131"/>
    </row>
    <row r="30" spans="1:15" ht="14">
      <c r="A30" s="5" t="s">
        <v>48</v>
      </c>
      <c r="B30" s="1"/>
      <c r="C30" s="19">
        <v>-479</v>
      </c>
      <c r="D30" s="21">
        <f t="shared" ref="D30" si="6">ROUND(C30*100/$C$11,1)</f>
        <v>0</v>
      </c>
      <c r="E30" s="2"/>
      <c r="F30" s="19">
        <v>-605</v>
      </c>
      <c r="G30" s="21">
        <f>IF(ROUND(F30*100/$F$11,1)=0,0,ROUND(F30*100/$F$11,1))</f>
        <v>0</v>
      </c>
      <c r="I30" s="19">
        <f t="shared" si="0"/>
        <v>126</v>
      </c>
      <c r="J30" s="20">
        <f t="shared" si="5"/>
        <v>-20.8</v>
      </c>
      <c r="K30" s="78"/>
      <c r="L30" s="131"/>
      <c r="M30" s="131"/>
      <c r="N30" s="131"/>
      <c r="O30" s="131"/>
    </row>
    <row r="31" spans="1:15" ht="14">
      <c r="A31" s="5" t="s">
        <v>49</v>
      </c>
      <c r="B31" s="3"/>
      <c r="C31" s="19">
        <v>20364</v>
      </c>
      <c r="D31" s="20">
        <f>ROUND(C31*100/$C$11,1)</f>
        <v>0.9</v>
      </c>
      <c r="E31" s="2"/>
      <c r="F31" s="19">
        <v>12344</v>
      </c>
      <c r="G31" s="20">
        <f>ROUND(F31*100/$F$11,1)-0.1</f>
        <v>0.8</v>
      </c>
      <c r="I31" s="19">
        <f t="shared" si="0"/>
        <v>8020</v>
      </c>
      <c r="J31" s="20">
        <f t="shared" si="5"/>
        <v>65</v>
      </c>
      <c r="K31" s="78"/>
      <c r="L31" s="131"/>
      <c r="M31" s="131"/>
      <c r="N31" s="131"/>
      <c r="O31" s="131"/>
    </row>
    <row r="32" spans="1:15" ht="14">
      <c r="A32" s="5" t="s">
        <v>60</v>
      </c>
      <c r="B32" s="1"/>
      <c r="C32" s="19">
        <v>3718</v>
      </c>
      <c r="D32" s="20">
        <f>ROUND(C32*100/$C$11,1)</f>
        <v>0.2</v>
      </c>
      <c r="E32" s="2"/>
      <c r="F32" s="19">
        <v>2252</v>
      </c>
      <c r="G32" s="20">
        <f>ROUND(F32*100/$F$11,1)-0.1</f>
        <v>0.1</v>
      </c>
      <c r="I32" s="19">
        <f t="shared" si="0"/>
        <v>1466</v>
      </c>
      <c r="J32" s="20">
        <f t="shared" si="5"/>
        <v>65.099999999999994</v>
      </c>
      <c r="K32" s="78"/>
      <c r="L32" s="131"/>
      <c r="M32" s="131"/>
      <c r="N32" s="131"/>
      <c r="O32" s="131"/>
    </row>
    <row r="33" spans="1:15" ht="6.75" customHeight="1">
      <c r="A33" s="1"/>
      <c r="B33" s="1"/>
      <c r="C33" s="19"/>
      <c r="D33" s="32"/>
      <c r="F33" s="19"/>
      <c r="G33" s="32"/>
      <c r="I33" s="19"/>
      <c r="J33" s="32"/>
      <c r="L33" s="131"/>
      <c r="M33" s="131"/>
      <c r="N33" s="131"/>
      <c r="O33" s="131"/>
    </row>
    <row r="34" spans="1:15" ht="14">
      <c r="A34" s="23" t="s">
        <v>50</v>
      </c>
      <c r="B34" s="1"/>
      <c r="C34" s="24">
        <f>SUM(C29:C33)</f>
        <v>-34431</v>
      </c>
      <c r="D34" s="25">
        <f>SUM(D29:D33)</f>
        <v>-1.5000000000000002</v>
      </c>
      <c r="E34" s="2"/>
      <c r="F34" s="24">
        <f>SUM(F29:F33)</f>
        <v>35856</v>
      </c>
      <c r="G34" s="25">
        <f>SUM(G29:G33)</f>
        <v>2.5000000000000004</v>
      </c>
      <c r="I34" s="24">
        <f t="shared" si="0"/>
        <v>-70287</v>
      </c>
      <c r="J34" s="25">
        <f t="shared" si="5"/>
        <v>-196</v>
      </c>
      <c r="K34" s="78"/>
      <c r="L34" s="131"/>
      <c r="M34" s="131"/>
      <c r="N34" s="131"/>
      <c r="O34" s="131"/>
    </row>
    <row r="35" spans="1:15" ht="6.75" customHeight="1">
      <c r="A35" s="1"/>
      <c r="B35" s="1"/>
      <c r="C35" s="19"/>
      <c r="D35" s="20"/>
      <c r="F35" s="19"/>
      <c r="G35" s="20"/>
      <c r="I35" s="19"/>
      <c r="J35" s="20"/>
      <c r="L35" s="131"/>
      <c r="M35" s="131"/>
      <c r="N35" s="131"/>
      <c r="O35" s="131"/>
    </row>
    <row r="36" spans="1:15" ht="14">
      <c r="A36" s="2" t="s">
        <v>122</v>
      </c>
      <c r="B36" s="1"/>
      <c r="C36" s="24">
        <f>C26+C34</f>
        <v>529513</v>
      </c>
      <c r="D36" s="26">
        <f>D26+D34</f>
        <v>22.299999999999997</v>
      </c>
      <c r="E36" s="2"/>
      <c r="F36" s="24">
        <f>F26+F34</f>
        <v>49938</v>
      </c>
      <c r="G36" s="26">
        <f>G26+G34</f>
        <v>3.6000000000000019</v>
      </c>
      <c r="I36" s="24">
        <f t="shared" si="0"/>
        <v>479575</v>
      </c>
      <c r="J36" s="91">
        <f t="shared" si="5"/>
        <v>960.3</v>
      </c>
      <c r="K36" s="78"/>
      <c r="L36" s="131"/>
      <c r="M36" s="131"/>
      <c r="N36" s="131"/>
      <c r="O36" s="131"/>
    </row>
    <row r="37" spans="1:15" ht="6.75" customHeight="1">
      <c r="A37" s="1"/>
      <c r="B37" s="1"/>
      <c r="C37" s="19"/>
      <c r="D37" s="32"/>
      <c r="F37" s="19"/>
      <c r="G37" s="32"/>
      <c r="I37" s="19"/>
      <c r="J37" s="32"/>
      <c r="L37" s="131"/>
      <c r="M37" s="131"/>
      <c r="N37" s="131"/>
      <c r="O37" s="131"/>
    </row>
    <row r="38" spans="1:15" ht="14">
      <c r="A38" s="87" t="s">
        <v>123</v>
      </c>
      <c r="B38" s="1"/>
      <c r="C38" s="19">
        <v>-98490</v>
      </c>
      <c r="D38" s="20">
        <f>ROUND(C38*100/$C$11,1)</f>
        <v>-4.2</v>
      </c>
      <c r="E38" s="2"/>
      <c r="F38" s="19">
        <v>15053</v>
      </c>
      <c r="G38" s="20">
        <f>ROUND(F38*100/$F$11,1)</f>
        <v>1.1000000000000001</v>
      </c>
      <c r="I38" s="19">
        <f t="shared" si="0"/>
        <v>-113543</v>
      </c>
      <c r="J38" s="20">
        <f>IF(ROUND(I38/F38*100,1)=0,0,ROUND(I38/F38*100,1))</f>
        <v>-754.3</v>
      </c>
      <c r="L38" s="131"/>
      <c r="M38" s="131"/>
      <c r="N38" s="131"/>
      <c r="O38" s="131"/>
    </row>
    <row r="39" spans="1:15" ht="6.75" customHeight="1">
      <c r="A39" s="1"/>
      <c r="B39" s="1"/>
      <c r="C39" s="19"/>
      <c r="D39" s="32"/>
      <c r="F39" s="19"/>
      <c r="G39" s="32"/>
      <c r="I39" s="19"/>
      <c r="J39" s="32"/>
      <c r="L39" s="131"/>
      <c r="M39" s="131"/>
      <c r="N39" s="131"/>
      <c r="O39" s="131"/>
    </row>
    <row r="40" spans="1:15" ht="14">
      <c r="A40" s="23" t="s">
        <v>124</v>
      </c>
      <c r="B40" s="1"/>
      <c r="C40" s="24">
        <f>C36+C38</f>
        <v>431023</v>
      </c>
      <c r="D40" s="25">
        <f>SUM(D36:D39)</f>
        <v>18.099999999999998</v>
      </c>
      <c r="E40" s="2"/>
      <c r="F40" s="24">
        <f>F36+F38</f>
        <v>64991</v>
      </c>
      <c r="G40" s="25">
        <f>SUM(G35:G39)</f>
        <v>4.700000000000002</v>
      </c>
      <c r="I40" s="24">
        <f t="shared" si="0"/>
        <v>366032</v>
      </c>
      <c r="J40" s="91">
        <f>IF(ROUND(I40/F40*100,1)=0,0,ROUND(I40/F40*100,1))</f>
        <v>563.20000000000005</v>
      </c>
      <c r="K40" s="78"/>
      <c r="L40" s="131"/>
      <c r="M40" s="131"/>
      <c r="N40" s="131"/>
      <c r="O40" s="131"/>
    </row>
    <row r="41" spans="1:15" ht="6.75" customHeight="1">
      <c r="A41" s="1"/>
      <c r="B41" s="1"/>
      <c r="C41" s="19"/>
      <c r="D41" s="32"/>
      <c r="F41" s="19"/>
      <c r="G41" s="32"/>
      <c r="I41" s="19"/>
      <c r="J41" s="32"/>
      <c r="L41" s="131"/>
      <c r="M41" s="131"/>
      <c r="N41" s="131"/>
      <c r="O41" s="131"/>
    </row>
    <row r="42" spans="1:15" ht="14">
      <c r="A42" s="2" t="s">
        <v>130</v>
      </c>
      <c r="B42" s="1"/>
      <c r="C42" s="19"/>
      <c r="D42" s="32"/>
      <c r="E42" s="2"/>
      <c r="F42" s="19"/>
      <c r="G42" s="32"/>
      <c r="I42" s="19"/>
      <c r="J42" s="32"/>
      <c r="L42" s="131"/>
      <c r="M42" s="131"/>
      <c r="N42" s="131"/>
      <c r="O42" s="131"/>
    </row>
    <row r="43" spans="1:15" ht="14">
      <c r="A43" s="2" t="s">
        <v>51</v>
      </c>
      <c r="B43" s="1"/>
      <c r="C43" s="19"/>
      <c r="D43" s="32"/>
      <c r="E43" s="2"/>
      <c r="F43" s="19"/>
      <c r="G43" s="32"/>
      <c r="I43" s="19"/>
      <c r="J43" s="32"/>
      <c r="L43" s="131"/>
      <c r="M43" s="131"/>
      <c r="N43" s="131"/>
      <c r="O43" s="131"/>
    </row>
    <row r="44" spans="1:15" ht="28">
      <c r="A44" s="27" t="s">
        <v>102</v>
      </c>
      <c r="B44" s="1"/>
      <c r="C44" s="19">
        <v>-28617</v>
      </c>
      <c r="D44" s="20">
        <f>ROUND(C44*100/$C$11,1)</f>
        <v>-1.2</v>
      </c>
      <c r="E44" s="2"/>
      <c r="F44" s="19">
        <v>14027</v>
      </c>
      <c r="G44" s="20">
        <f>ROUND(F44*100/$F$11,1)</f>
        <v>1</v>
      </c>
      <c r="I44" s="19">
        <f t="shared" si="0"/>
        <v>-42644</v>
      </c>
      <c r="J44" s="20">
        <f>IF(ROUND(I44/F44*100,1)=0,0,ROUND(I44/F44*100,1))</f>
        <v>-304</v>
      </c>
      <c r="L44" s="131"/>
      <c r="M44" s="131"/>
      <c r="N44" s="131"/>
      <c r="O44" s="131"/>
    </row>
    <row r="45" spans="1:15" ht="6.75" customHeight="1">
      <c r="A45" s="1"/>
      <c r="B45" s="1"/>
      <c r="C45" s="19"/>
      <c r="D45" s="32"/>
      <c r="F45" s="19"/>
      <c r="G45" s="32"/>
      <c r="I45" s="19"/>
      <c r="J45" s="32"/>
      <c r="L45" s="131"/>
      <c r="M45" s="131"/>
      <c r="N45" s="131"/>
      <c r="O45" s="131"/>
    </row>
    <row r="46" spans="1:15" ht="14.5" thickBot="1">
      <c r="A46" s="23" t="s">
        <v>132</v>
      </c>
      <c r="B46" s="1"/>
      <c r="C46" s="28">
        <f>C40+C44</f>
        <v>402406</v>
      </c>
      <c r="D46" s="29">
        <f>ROUND(C46*100/$C$11,1)</f>
        <v>17</v>
      </c>
      <c r="E46" s="2"/>
      <c r="F46" s="28">
        <f>F40+F44</f>
        <v>79018</v>
      </c>
      <c r="G46" s="29">
        <f>ROUND(F46*100/$F$11,1)</f>
        <v>5.7</v>
      </c>
      <c r="I46" s="28">
        <f t="shared" si="0"/>
        <v>323388</v>
      </c>
      <c r="J46" s="82">
        <f>IF(ROUND(I46/F46*100,1)=0,0,ROUND(I46/F46*100,1))</f>
        <v>409.3</v>
      </c>
      <c r="K46" s="78"/>
      <c r="L46" s="131"/>
      <c r="M46" s="131"/>
      <c r="N46" s="131"/>
      <c r="O46" s="131"/>
    </row>
    <row r="47" spans="1:15" ht="6.75" customHeight="1" thickTop="1">
      <c r="A47" s="1"/>
      <c r="B47" s="1"/>
      <c r="C47" s="19"/>
      <c r="D47" s="32"/>
      <c r="F47" s="19"/>
      <c r="G47" s="32"/>
      <c r="I47" s="19"/>
      <c r="J47" s="32"/>
      <c r="L47" s="131"/>
      <c r="M47" s="131"/>
      <c r="N47" s="131"/>
      <c r="O47" s="131"/>
    </row>
    <row r="48" spans="1:15" ht="14">
      <c r="A48" s="2" t="s">
        <v>93</v>
      </c>
      <c r="B48" s="1"/>
      <c r="C48" s="19"/>
      <c r="D48" s="32"/>
      <c r="E48" s="2"/>
      <c r="F48" s="19"/>
      <c r="G48" s="32"/>
      <c r="I48" s="19"/>
      <c r="J48" s="32"/>
      <c r="K48" s="78"/>
      <c r="L48" s="131"/>
      <c r="M48" s="131"/>
      <c r="N48" s="131"/>
      <c r="O48" s="131"/>
    </row>
    <row r="49" spans="1:15" ht="14">
      <c r="A49" s="23" t="s">
        <v>52</v>
      </c>
      <c r="B49" s="1"/>
      <c r="C49" s="19">
        <v>436786</v>
      </c>
      <c r="D49" s="20">
        <f>ROUND(C49*100/$C$11,1)-0.1</f>
        <v>18.299999999999997</v>
      </c>
      <c r="E49" s="2"/>
      <c r="F49" s="19">
        <v>80982</v>
      </c>
      <c r="G49" s="20">
        <f>ROUND(F49*100/$F$11,1)</f>
        <v>5.8</v>
      </c>
      <c r="I49" s="19">
        <f t="shared" si="0"/>
        <v>355804</v>
      </c>
      <c r="J49" s="20">
        <f t="shared" ref="J49:J52" si="7">IF(ROUND(I49/F49*100,1)=0,0,ROUND(I49/F49*100,1))</f>
        <v>439.4</v>
      </c>
      <c r="K49" s="78"/>
      <c r="L49" s="131"/>
      <c r="M49" s="131"/>
      <c r="N49" s="131"/>
      <c r="O49" s="131"/>
    </row>
    <row r="50" spans="1:15" ht="14">
      <c r="A50" s="23" t="s">
        <v>53</v>
      </c>
      <c r="B50" s="1"/>
      <c r="C50" s="19">
        <v>-5763</v>
      </c>
      <c r="D50" s="20">
        <f>ROUND(C50*100/$C$11,1)</f>
        <v>-0.2</v>
      </c>
      <c r="E50" s="2"/>
      <c r="F50" s="19">
        <v>-15991</v>
      </c>
      <c r="G50" s="20">
        <f>IF(ROUND(F50*100/$F$11,1)=0,0,ROUND(F50*100/$F$11,1))</f>
        <v>-1.1000000000000001</v>
      </c>
      <c r="I50" s="19">
        <f t="shared" si="0"/>
        <v>10228</v>
      </c>
      <c r="J50" s="20">
        <f t="shared" si="7"/>
        <v>-64</v>
      </c>
      <c r="K50" s="78"/>
      <c r="L50" s="131"/>
      <c r="M50" s="131"/>
      <c r="N50" s="131"/>
      <c r="O50" s="131"/>
    </row>
    <row r="51" spans="1:15" ht="6.75" customHeight="1">
      <c r="A51" s="1"/>
      <c r="B51" s="1"/>
      <c r="C51" s="19"/>
      <c r="D51" s="32"/>
      <c r="F51" s="19"/>
      <c r="G51" s="32"/>
      <c r="I51" s="19"/>
      <c r="J51" s="32"/>
      <c r="L51" s="131"/>
      <c r="M51" s="131"/>
      <c r="N51" s="131"/>
      <c r="O51" s="131"/>
    </row>
    <row r="52" spans="1:15" ht="14.5" thickBot="1">
      <c r="A52" s="2"/>
      <c r="B52" s="1"/>
      <c r="C52" s="28">
        <f>SUM(C49:C51)</f>
        <v>431023</v>
      </c>
      <c r="D52" s="29">
        <f>SUM(D49:D51)</f>
        <v>18.099999999999998</v>
      </c>
      <c r="E52" s="2"/>
      <c r="F52" s="28">
        <f>SUM(F49:F51)</f>
        <v>64991</v>
      </c>
      <c r="G52" s="29">
        <f>SUM(G49:G51)</f>
        <v>4.6999999999999993</v>
      </c>
      <c r="I52" s="28">
        <f t="shared" si="0"/>
        <v>366032</v>
      </c>
      <c r="J52" s="82">
        <f t="shared" si="7"/>
        <v>563.20000000000005</v>
      </c>
      <c r="K52" s="78"/>
      <c r="L52" s="131"/>
      <c r="M52" s="131"/>
      <c r="N52" s="131"/>
      <c r="O52" s="131"/>
    </row>
    <row r="53" spans="1:15" ht="6.75" customHeight="1" thickTop="1">
      <c r="A53" s="1"/>
      <c r="B53" s="1"/>
      <c r="C53" s="31"/>
      <c r="D53" s="32"/>
      <c r="F53" s="19"/>
      <c r="G53" s="32"/>
      <c r="I53" s="19"/>
      <c r="J53" s="32"/>
      <c r="L53" s="131"/>
      <c r="M53" s="131"/>
      <c r="N53" s="131"/>
      <c r="O53" s="131"/>
    </row>
    <row r="54" spans="1:15" ht="14">
      <c r="A54" s="2" t="s">
        <v>103</v>
      </c>
      <c r="B54" s="1"/>
      <c r="C54" s="31"/>
      <c r="D54" s="32"/>
      <c r="E54" s="2"/>
      <c r="F54" s="19"/>
      <c r="G54" s="32"/>
      <c r="I54" s="19"/>
      <c r="J54" s="32"/>
      <c r="L54" s="131"/>
      <c r="M54" s="131"/>
      <c r="N54" s="131"/>
      <c r="O54" s="131"/>
    </row>
    <row r="55" spans="1:15" ht="14.5" thickBot="1">
      <c r="A55" s="2" t="s">
        <v>54</v>
      </c>
      <c r="B55" s="1"/>
      <c r="C55" s="33">
        <v>13.32</v>
      </c>
      <c r="D55" s="32"/>
      <c r="E55" s="2"/>
      <c r="F55" s="33">
        <v>2.4700000000000002</v>
      </c>
      <c r="G55" s="32"/>
      <c r="I55" s="33">
        <f t="shared" si="0"/>
        <v>10.85</v>
      </c>
      <c r="J55" s="63">
        <f t="shared" ref="J55:J56" si="8">IF(ROUND(I55/F55*100,1)=0,0,ROUND(I55/F55*100,1))</f>
        <v>439.3</v>
      </c>
      <c r="L55" s="131"/>
      <c r="M55" s="131"/>
      <c r="N55" s="131"/>
      <c r="O55" s="131"/>
    </row>
    <row r="56" spans="1:15" ht="15" thickTop="1" thickBot="1">
      <c r="A56" s="2" t="s">
        <v>55</v>
      </c>
      <c r="B56" s="1"/>
      <c r="C56" s="33">
        <v>13.28</v>
      </c>
      <c r="D56" s="32"/>
      <c r="E56" s="2"/>
      <c r="F56" s="33">
        <v>2.4700000000000002</v>
      </c>
      <c r="G56" s="32"/>
      <c r="I56" s="33">
        <f t="shared" si="0"/>
        <v>10.809999999999999</v>
      </c>
      <c r="J56" s="63">
        <f t="shared" si="8"/>
        <v>437.7</v>
      </c>
      <c r="L56" s="131"/>
      <c r="M56" s="131"/>
      <c r="N56" s="131"/>
      <c r="O56" s="131"/>
    </row>
    <row r="57" spans="1:15" ht="28.5" thickTop="1">
      <c r="A57" s="35" t="s">
        <v>104</v>
      </c>
      <c r="B57" s="1"/>
      <c r="C57" s="54">
        <v>32880</v>
      </c>
      <c r="D57" s="54"/>
      <c r="E57" s="54"/>
      <c r="F57" s="54">
        <v>32804</v>
      </c>
      <c r="G57" s="79"/>
      <c r="I57" s="19"/>
      <c r="J57" s="14"/>
    </row>
    <row r="58" spans="1:15" ht="14">
      <c r="A58" s="1"/>
      <c r="B58" s="1"/>
      <c r="C58" s="14"/>
      <c r="D58" s="14"/>
      <c r="E58" s="14"/>
      <c r="F58" s="14"/>
      <c r="G58" s="14"/>
      <c r="I58" s="14"/>
      <c r="J58" s="14"/>
    </row>
    <row r="59" spans="1:15" ht="14">
      <c r="A59" s="1"/>
      <c r="B59" s="1"/>
      <c r="C59" s="14" t="str">
        <f>IF(C40=C52," ","ERROR")</f>
        <v xml:space="preserve"> </v>
      </c>
      <c r="D59" s="14" t="str">
        <f>IF(D40=D52," ","ERROR")</f>
        <v xml:space="preserve"> </v>
      </c>
      <c r="E59" s="14"/>
      <c r="F59" s="14" t="str">
        <f>IF(F40=F52," ","ERROR")</f>
        <v xml:space="preserve"> </v>
      </c>
      <c r="G59" s="14" t="str">
        <f>IF(G40=G52," ","ERROR")</f>
        <v xml:space="preserve"> </v>
      </c>
      <c r="I59" s="14"/>
      <c r="J59" s="14"/>
    </row>
    <row r="60" spans="1:15" ht="14">
      <c r="A60" s="2"/>
      <c r="B60" s="1"/>
      <c r="C60" s="14"/>
      <c r="D60" s="14"/>
      <c r="E60" s="14"/>
      <c r="F60" s="14"/>
      <c r="G60" s="14"/>
      <c r="I60" s="14"/>
      <c r="J60" s="14"/>
    </row>
    <row r="61" spans="1:15" ht="14">
      <c r="A61" s="14"/>
      <c r="B61" s="1"/>
      <c r="C61" s="14"/>
      <c r="D61" s="14"/>
      <c r="E61" s="14"/>
      <c r="F61" s="14"/>
      <c r="G61" s="14"/>
      <c r="I61" s="14"/>
      <c r="J61" s="14"/>
    </row>
    <row r="62" spans="1:15" ht="14">
      <c r="A62" s="14"/>
      <c r="B62" s="1"/>
      <c r="C62" s="14"/>
      <c r="D62" s="14"/>
      <c r="E62" s="14"/>
      <c r="F62" s="14"/>
      <c r="G62" s="14"/>
      <c r="I62" s="14"/>
      <c r="J62" s="14"/>
    </row>
    <row r="63" spans="1:15" ht="14">
      <c r="B63" s="1"/>
    </row>
    <row r="64" spans="1:15" ht="14">
      <c r="B64" s="1"/>
    </row>
    <row r="65" spans="2:2" ht="14">
      <c r="B65" s="1"/>
    </row>
    <row r="66" spans="2:2" ht="14">
      <c r="B66" s="1"/>
    </row>
    <row r="67" spans="2:2">
      <c r="B67" s="13"/>
    </row>
  </sheetData>
  <mergeCells count="8">
    <mergeCell ref="C8:D8"/>
    <mergeCell ref="F8:G8"/>
    <mergeCell ref="I8:J8"/>
    <mergeCell ref="A1:J1"/>
    <mergeCell ref="A3:J3"/>
    <mergeCell ref="A4:J4"/>
    <mergeCell ref="A5:J5"/>
    <mergeCell ref="C7:J7"/>
  </mergeCells>
  <phoneticPr fontId="16" type="noConversion"/>
  <pageMargins left="0.7" right="0.7" top="0.75" bottom="0.75" header="0.3" footer="0.3"/>
  <pageSetup paperSize="9" scale="64" orientation="portrait" horizontalDpi="300" verticalDpi="300" r:id="rId1"/>
  <ignoredErrors>
    <ignoredError sqref="G20:G3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Normal="100" workbookViewId="0">
      <pane xSplit="2" ySplit="6" topLeftCell="C7" activePane="bottomRight" state="frozen"/>
      <selection activeCell="G61" sqref="G61"/>
      <selection pane="topRight" activeCell="G61" sqref="G61"/>
      <selection pane="bottomLeft" activeCell="G61" sqref="G61"/>
      <selection pane="bottomRight" activeCell="A30" sqref="A30"/>
    </sheetView>
  </sheetViews>
  <sheetFormatPr defaultColWidth="9" defaultRowHeight="15.5"/>
  <cols>
    <col min="1" max="1" width="56.90625" style="37" customWidth="1"/>
    <col min="2" max="2" width="1.453125" style="37" customWidth="1"/>
    <col min="3" max="3" width="17.453125" style="37" bestFit="1" customWidth="1"/>
    <col min="4" max="4" width="1.453125" style="37" customWidth="1"/>
    <col min="5" max="5" width="17.453125" style="37" bestFit="1" customWidth="1"/>
    <col min="6" max="6" width="1.453125" style="37" customWidth="1"/>
    <col min="7" max="7" width="17.453125" style="37" bestFit="1" customWidth="1"/>
    <col min="8" max="8" width="1.453125" style="37" customWidth="1"/>
    <col min="9" max="9" width="17.453125" style="37" bestFit="1" customWidth="1"/>
    <col min="10" max="10" width="1.453125" style="37" customWidth="1"/>
    <col min="11" max="16384" width="9" style="37"/>
  </cols>
  <sheetData>
    <row r="1" spans="1:13" ht="17.5">
      <c r="A1" s="141" t="s">
        <v>3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3">
      <c r="A2" s="3"/>
    </row>
    <row r="3" spans="1:13">
      <c r="A3" s="142" t="s">
        <v>87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3">
      <c r="A4" s="142" t="s">
        <v>117</v>
      </c>
      <c r="B4" s="142"/>
      <c r="C4" s="142"/>
      <c r="D4" s="142"/>
      <c r="E4" s="142"/>
      <c r="F4" s="142"/>
      <c r="G4" s="142"/>
      <c r="H4" s="142"/>
      <c r="I4" s="142"/>
      <c r="J4" s="142"/>
    </row>
    <row r="5" spans="1:13">
      <c r="A5" s="142" t="s">
        <v>5</v>
      </c>
      <c r="B5" s="142"/>
      <c r="C5" s="142"/>
      <c r="D5" s="142"/>
      <c r="E5" s="142"/>
      <c r="F5" s="142"/>
      <c r="G5" s="142"/>
      <c r="H5" s="142"/>
      <c r="I5" s="142"/>
      <c r="J5" s="142"/>
    </row>
    <row r="6" spans="1:13" ht="28.5" thickBot="1">
      <c r="A6" s="2"/>
      <c r="B6" s="1"/>
      <c r="C6" s="93" t="s">
        <v>126</v>
      </c>
      <c r="D6" s="1"/>
      <c r="E6" s="93" t="s">
        <v>125</v>
      </c>
      <c r="F6" s="4"/>
      <c r="G6" s="93" t="s">
        <v>116</v>
      </c>
      <c r="H6" s="57"/>
      <c r="I6" s="93" t="s">
        <v>109</v>
      </c>
    </row>
    <row r="7" spans="1:13" ht="10.5" customHeight="1">
      <c r="A7" s="2"/>
      <c r="B7" s="1"/>
      <c r="C7" s="95"/>
      <c r="D7" s="4"/>
      <c r="E7" s="1"/>
      <c r="F7" s="1"/>
      <c r="G7" s="1"/>
      <c r="I7" s="1"/>
    </row>
    <row r="8" spans="1:13">
      <c r="A8" s="3" t="s">
        <v>61</v>
      </c>
      <c r="B8" s="1"/>
      <c r="C8" s="95"/>
      <c r="D8" s="1"/>
      <c r="E8" s="1"/>
      <c r="F8" s="1"/>
      <c r="G8" s="1"/>
      <c r="I8" s="1"/>
    </row>
    <row r="9" spans="1:13">
      <c r="A9" s="7" t="s">
        <v>127</v>
      </c>
      <c r="B9" s="1"/>
      <c r="C9" s="54">
        <v>529513</v>
      </c>
      <c r="D9" s="1"/>
      <c r="E9" s="19">
        <f>C9-G9</f>
        <v>261813</v>
      </c>
      <c r="F9" s="1"/>
      <c r="G9" s="19">
        <v>267700</v>
      </c>
      <c r="I9" s="19">
        <v>40563</v>
      </c>
      <c r="K9" s="58"/>
      <c r="L9" s="10"/>
      <c r="M9" s="58"/>
    </row>
    <row r="10" spans="1:13">
      <c r="A10" s="7" t="s">
        <v>74</v>
      </c>
      <c r="B10" s="1"/>
      <c r="C10" s="54">
        <v>216065</v>
      </c>
      <c r="D10" s="1"/>
      <c r="E10" s="19">
        <f t="shared" ref="E10:E12" si="0">C10-G10</f>
        <v>103325</v>
      </c>
      <c r="F10" s="1"/>
      <c r="G10" s="19">
        <v>112740</v>
      </c>
      <c r="I10" s="19">
        <v>112155</v>
      </c>
      <c r="K10" s="58"/>
      <c r="M10" s="58"/>
    </row>
    <row r="11" spans="1:13">
      <c r="A11" s="7" t="s">
        <v>62</v>
      </c>
      <c r="B11" s="1"/>
      <c r="C11" s="54">
        <v>-107292</v>
      </c>
      <c r="D11" s="1"/>
      <c r="E11" s="19">
        <f t="shared" si="0"/>
        <v>-106581</v>
      </c>
      <c r="F11" s="64"/>
      <c r="G11" s="19">
        <v>-711</v>
      </c>
      <c r="I11" s="19">
        <v>-8301</v>
      </c>
      <c r="K11" s="58"/>
      <c r="M11" s="58"/>
    </row>
    <row r="12" spans="1:13">
      <c r="A12" s="7" t="s">
        <v>71</v>
      </c>
      <c r="B12" s="1"/>
      <c r="C12" s="54">
        <v>193889</v>
      </c>
      <c r="D12" s="1"/>
      <c r="E12" s="19">
        <f t="shared" si="0"/>
        <v>-8715</v>
      </c>
      <c r="F12" s="1"/>
      <c r="G12" s="54">
        <v>202604</v>
      </c>
      <c r="I12" s="54">
        <v>119733</v>
      </c>
      <c r="K12" s="58"/>
      <c r="L12" s="60"/>
      <c r="M12" s="58"/>
    </row>
    <row r="13" spans="1:13">
      <c r="A13" s="8" t="s">
        <v>63</v>
      </c>
      <c r="B13" s="1"/>
      <c r="C13" s="94">
        <f>SUM(C9:C12)</f>
        <v>832175</v>
      </c>
      <c r="D13" s="1"/>
      <c r="E13" s="24">
        <f>SUM(E9:E12)</f>
        <v>249842</v>
      </c>
      <c r="F13" s="1"/>
      <c r="G13" s="24">
        <f>SUM(G9:G12)</f>
        <v>582333</v>
      </c>
      <c r="I13" s="24">
        <f>SUM(I9:I12)</f>
        <v>264150</v>
      </c>
      <c r="K13" s="58"/>
      <c r="M13" s="58"/>
    </row>
    <row r="14" spans="1:13" ht="10.5" customHeight="1">
      <c r="A14" s="2"/>
      <c r="B14" s="1"/>
      <c r="C14" s="95"/>
      <c r="D14" s="1"/>
      <c r="E14" s="1"/>
      <c r="F14" s="1"/>
      <c r="G14" s="1"/>
      <c r="I14" s="1"/>
      <c r="K14" s="58"/>
      <c r="M14" s="58"/>
    </row>
    <row r="15" spans="1:13">
      <c r="A15" s="9" t="s">
        <v>64</v>
      </c>
      <c r="B15" s="1"/>
      <c r="C15" s="54"/>
      <c r="D15" s="1"/>
      <c r="E15" s="19"/>
      <c r="F15" s="1"/>
      <c r="G15" s="19"/>
      <c r="I15" s="19"/>
      <c r="K15" s="58"/>
      <c r="M15" s="58"/>
    </row>
    <row r="16" spans="1:13">
      <c r="A16" s="7" t="s">
        <v>65</v>
      </c>
      <c r="B16" s="1"/>
      <c r="C16" s="54">
        <v>19874</v>
      </c>
      <c r="D16" s="1"/>
      <c r="E16" s="19">
        <f>C16-G16</f>
        <v>13437</v>
      </c>
      <c r="F16" s="19"/>
      <c r="G16" s="19">
        <v>6437</v>
      </c>
      <c r="H16" s="19"/>
      <c r="I16" s="19">
        <v>8076</v>
      </c>
      <c r="K16" s="58"/>
      <c r="M16" s="58"/>
    </row>
    <row r="17" spans="1:13">
      <c r="A17" s="7" t="s">
        <v>73</v>
      </c>
      <c r="B17" s="1"/>
      <c r="C17" s="54"/>
      <c r="D17" s="1"/>
      <c r="E17" s="19"/>
      <c r="F17" s="1"/>
      <c r="G17" s="19"/>
      <c r="I17" s="19"/>
      <c r="K17" s="58"/>
      <c r="M17" s="58"/>
    </row>
    <row r="18" spans="1:13">
      <c r="A18" s="8" t="s">
        <v>28</v>
      </c>
      <c r="B18" s="1"/>
      <c r="C18" s="54">
        <v>-66433</v>
      </c>
      <c r="D18" s="1"/>
      <c r="E18" s="19">
        <f>C18-G18</f>
        <v>-47457</v>
      </c>
      <c r="F18" s="1"/>
      <c r="G18" s="19">
        <v>-18976</v>
      </c>
      <c r="I18" s="19">
        <v>-14045</v>
      </c>
      <c r="K18" s="58"/>
      <c r="M18" s="58"/>
    </row>
    <row r="19" spans="1:13">
      <c r="A19" s="8" t="s">
        <v>84</v>
      </c>
      <c r="B19" s="1"/>
      <c r="C19" s="54">
        <v>-177</v>
      </c>
      <c r="D19" s="1"/>
      <c r="E19" s="19">
        <f>C19-G19</f>
        <v>-80</v>
      </c>
      <c r="F19" s="1"/>
      <c r="G19" s="76">
        <v>-97</v>
      </c>
      <c r="I19" s="19">
        <v>-105</v>
      </c>
      <c r="K19" s="58"/>
      <c r="M19" s="58"/>
    </row>
    <row r="20" spans="1:13">
      <c r="A20" s="5" t="s">
        <v>72</v>
      </c>
      <c r="B20" s="1"/>
      <c r="C20" s="54">
        <v>-12555</v>
      </c>
      <c r="D20" s="1"/>
      <c r="E20" s="19">
        <f>C20-G20</f>
        <v>-8438</v>
      </c>
      <c r="F20" s="1"/>
      <c r="G20" s="19">
        <v>-4117</v>
      </c>
      <c r="I20" s="19">
        <v>-5937</v>
      </c>
      <c r="K20" s="58"/>
      <c r="L20" s="60"/>
      <c r="M20" s="58"/>
    </row>
    <row r="21" spans="1:13">
      <c r="A21" s="6" t="s">
        <v>66</v>
      </c>
      <c r="B21" s="1"/>
      <c r="C21" s="94">
        <f>SUM(C16:C20)</f>
        <v>-59291</v>
      </c>
      <c r="D21" s="1"/>
      <c r="E21" s="24">
        <f>SUM(E16:E20)</f>
        <v>-42538</v>
      </c>
      <c r="F21" s="1"/>
      <c r="G21" s="24">
        <f>SUM(G16:G20)</f>
        <v>-16753</v>
      </c>
      <c r="I21" s="24">
        <f>SUM(I16:I20)</f>
        <v>-12011</v>
      </c>
      <c r="K21" s="58"/>
      <c r="M21" s="58"/>
    </row>
    <row r="22" spans="1:13" ht="10.5" customHeight="1">
      <c r="A22" s="2"/>
      <c r="B22" s="1"/>
      <c r="C22" s="95"/>
      <c r="D22" s="1"/>
      <c r="E22" s="1"/>
      <c r="F22" s="1"/>
      <c r="G22" s="1"/>
      <c r="I22" s="1"/>
      <c r="K22" s="58"/>
      <c r="M22" s="58"/>
    </row>
    <row r="23" spans="1:13">
      <c r="A23" s="3" t="s">
        <v>67</v>
      </c>
      <c r="B23" s="1"/>
      <c r="C23" s="54"/>
      <c r="D23" s="1"/>
      <c r="E23" s="19"/>
      <c r="F23" s="1"/>
      <c r="G23" s="19"/>
      <c r="I23" s="19"/>
      <c r="K23" s="58"/>
      <c r="M23" s="58"/>
    </row>
    <row r="24" spans="1:13" hidden="1">
      <c r="A24" s="7" t="s">
        <v>106</v>
      </c>
      <c r="B24" s="1"/>
      <c r="C24" s="54"/>
      <c r="D24" s="1"/>
      <c r="E24" s="19"/>
      <c r="F24" s="1"/>
      <c r="G24" s="19"/>
      <c r="I24" s="19"/>
      <c r="K24" s="58"/>
      <c r="M24" s="58"/>
    </row>
    <row r="25" spans="1:13">
      <c r="A25" s="5" t="s">
        <v>72</v>
      </c>
      <c r="B25" s="1"/>
      <c r="C25" s="54">
        <v>-16696</v>
      </c>
      <c r="D25" s="1"/>
      <c r="E25" s="19">
        <f t="shared" ref="E25" si="1">C25-G25</f>
        <v>-6536</v>
      </c>
      <c r="F25" s="1"/>
      <c r="G25" s="19">
        <v>-10160</v>
      </c>
      <c r="I25" s="54">
        <v>-6628</v>
      </c>
      <c r="K25" s="58"/>
      <c r="M25" s="58"/>
    </row>
    <row r="26" spans="1:13">
      <c r="A26" s="6" t="s">
        <v>68</v>
      </c>
      <c r="B26" s="1"/>
      <c r="C26" s="94">
        <f>SUM(C25:C25)</f>
        <v>-16696</v>
      </c>
      <c r="D26" s="1"/>
      <c r="E26" s="24">
        <f>SUM(E25:E25)</f>
        <v>-6536</v>
      </c>
      <c r="F26" s="1"/>
      <c r="G26" s="24">
        <f>SUM(G25:G25)</f>
        <v>-10160</v>
      </c>
      <c r="I26" s="24">
        <f>SUM(I25:I25)</f>
        <v>-6628</v>
      </c>
      <c r="K26" s="58"/>
      <c r="M26" s="58"/>
    </row>
    <row r="27" spans="1:13" ht="10.5" customHeight="1">
      <c r="A27" s="2"/>
      <c r="B27" s="1"/>
      <c r="C27" s="95"/>
      <c r="D27" s="1"/>
      <c r="E27" s="1"/>
      <c r="F27" s="1"/>
      <c r="G27" s="1"/>
      <c r="I27" s="1"/>
      <c r="K27" s="58"/>
      <c r="M27" s="58"/>
    </row>
    <row r="28" spans="1:13" ht="28">
      <c r="A28" s="11" t="s">
        <v>107</v>
      </c>
      <c r="B28" s="1"/>
      <c r="C28" s="54">
        <v>-25759</v>
      </c>
      <c r="D28" s="1"/>
      <c r="E28" s="19">
        <f t="shared" ref="E28" si="2">C28-G28</f>
        <v>-30339</v>
      </c>
      <c r="F28" s="1"/>
      <c r="G28" s="19">
        <v>4580</v>
      </c>
      <c r="I28" s="19">
        <v>964</v>
      </c>
      <c r="K28" s="58"/>
      <c r="M28" s="80"/>
    </row>
    <row r="29" spans="1:13" ht="10.5" customHeight="1">
      <c r="A29" s="2"/>
      <c r="B29" s="1"/>
      <c r="C29" s="95"/>
      <c r="D29" s="1"/>
      <c r="E29" s="1"/>
      <c r="F29" s="1"/>
      <c r="G29" s="1"/>
      <c r="I29" s="1"/>
      <c r="K29" s="58"/>
      <c r="M29" s="58"/>
    </row>
    <row r="30" spans="1:13">
      <c r="A30" s="97" t="s">
        <v>129</v>
      </c>
      <c r="B30" s="1"/>
      <c r="C30" s="96">
        <f>C13+C21+C26+C28</f>
        <v>730429</v>
      </c>
      <c r="D30" s="1"/>
      <c r="E30" s="55">
        <f>E13+E21+E26+E28</f>
        <v>170429</v>
      </c>
      <c r="F30" s="1"/>
      <c r="G30" s="55">
        <f>G13+G21+G26+G28</f>
        <v>560000</v>
      </c>
      <c r="I30" s="55">
        <f>I13+I21+I26+I28</f>
        <v>246475</v>
      </c>
      <c r="K30" s="58"/>
      <c r="M30" s="58"/>
    </row>
    <row r="31" spans="1:13" ht="10.5" customHeight="1">
      <c r="A31" s="2"/>
      <c r="B31" s="1"/>
      <c r="C31" s="95"/>
      <c r="D31" s="1"/>
      <c r="E31" s="1"/>
      <c r="F31" s="1"/>
      <c r="G31" s="1"/>
      <c r="I31" s="1"/>
      <c r="K31" s="58"/>
      <c r="M31" s="58"/>
    </row>
    <row r="32" spans="1:13">
      <c r="A32" s="3" t="s">
        <v>69</v>
      </c>
      <c r="B32" s="1"/>
      <c r="C32" s="61">
        <f>G32</f>
        <v>3092974</v>
      </c>
      <c r="D32" s="1"/>
      <c r="E32" s="50">
        <f>G34</f>
        <v>3652974</v>
      </c>
      <c r="F32" s="1"/>
      <c r="G32" s="50">
        <v>3092974</v>
      </c>
      <c r="I32" s="50">
        <v>2629909</v>
      </c>
      <c r="K32" s="58"/>
      <c r="M32" s="58"/>
    </row>
    <row r="33" spans="1:11" ht="10.5" customHeight="1">
      <c r="A33" s="2"/>
      <c r="B33" s="1"/>
      <c r="C33" s="95"/>
      <c r="D33" s="1"/>
      <c r="E33" s="1"/>
      <c r="F33" s="1"/>
      <c r="G33" s="1"/>
      <c r="I33" s="1"/>
      <c r="K33" s="58"/>
    </row>
    <row r="34" spans="1:11" ht="16" thickBot="1">
      <c r="A34" s="3" t="s">
        <v>70</v>
      </c>
      <c r="B34" s="1"/>
      <c r="C34" s="56">
        <f>C32+C30</f>
        <v>3823403</v>
      </c>
      <c r="D34" s="1"/>
      <c r="E34" s="45">
        <f>E32+E30</f>
        <v>3823403</v>
      </c>
      <c r="F34" s="1"/>
      <c r="G34" s="56">
        <f>G32+G30</f>
        <v>3652974</v>
      </c>
      <c r="H34" s="57"/>
      <c r="I34" s="56">
        <f>I32+I30</f>
        <v>2876384</v>
      </c>
      <c r="K34" s="58"/>
    </row>
    <row r="35" spans="1:11" ht="16" thickTop="1">
      <c r="A35" s="3"/>
      <c r="C35" s="58" t="str">
        <f>IF(C34-'Quarterly BS'!C9=0," ","ERROR")</f>
        <v xml:space="preserve"> </v>
      </c>
      <c r="D35" s="1"/>
      <c r="E35" s="58" t="str">
        <f>IF(E34-'Quarterly BS'!C9=0," ","ERROR")</f>
        <v xml:space="preserve"> </v>
      </c>
      <c r="G35" s="58" t="str">
        <f>IF(G34-'Quarterly BS'!F9=0," ","ERROR")</f>
        <v xml:space="preserve"> </v>
      </c>
      <c r="I35" s="58" t="str">
        <f>IF(I34-'Quarterly BS'!I9=0," ","ERROR")</f>
        <v xml:space="preserve"> </v>
      </c>
    </row>
    <row r="36" spans="1:11">
      <c r="D36" s="1"/>
    </row>
    <row r="37" spans="1:11">
      <c r="C37" s="58"/>
    </row>
  </sheetData>
  <mergeCells count="4">
    <mergeCell ref="A1:J1"/>
    <mergeCell ref="A3:J3"/>
    <mergeCell ref="A4:J4"/>
    <mergeCell ref="A5:J5"/>
  </mergeCells>
  <phoneticPr fontId="16" type="noConversion"/>
  <pageMargins left="0.7" right="0.7" top="0.75" bottom="0.75" header="0.3" footer="0.3"/>
  <pageSetup paperSize="9" scale="9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20</vt:i4>
      </vt:variant>
    </vt:vector>
  </HeadingPairs>
  <TitlesOfParts>
    <vt:vector size="24" baseType="lpstr">
      <vt:lpstr>Quarterly BS</vt:lpstr>
      <vt:lpstr>Quarterly IS-3M</vt:lpstr>
      <vt:lpstr>Quarterly IS-6M</vt:lpstr>
      <vt:lpstr>Quarterly CF</vt:lpstr>
      <vt:lpstr>'Quarterly BS'!ActDesc</vt:lpstr>
      <vt:lpstr>'Quarterly BS'!ActDesc_1</vt:lpstr>
      <vt:lpstr>'Quarterly BS'!Col01_1</vt:lpstr>
      <vt:lpstr>'Quarterly BS'!Col02_1</vt:lpstr>
      <vt:lpstr>'Quarterly BS'!Col03_1</vt:lpstr>
      <vt:lpstr>'Quarterly BS'!Col04_1</vt:lpstr>
      <vt:lpstr>'Quarterly BS'!Col05_1</vt:lpstr>
      <vt:lpstr>'Quarterly BS'!Col06_1</vt:lpstr>
      <vt:lpstr>'Quarterly IS-6M'!Col07_1</vt:lpstr>
      <vt:lpstr>'Quarterly IS-6M'!Col08_1</vt:lpstr>
      <vt:lpstr>'Quarterly BS'!DataEnd</vt:lpstr>
      <vt:lpstr>'Quarterly BS'!DataEnd_1</vt:lpstr>
      <vt:lpstr>'Quarterly CF'!EndYear1CE_1</vt:lpstr>
      <vt:lpstr>'Quarterly BS'!EndYear1CE_2</vt:lpstr>
      <vt:lpstr>'Quarterly CF'!EndYearCE_1</vt:lpstr>
      <vt:lpstr>'Quarterly IS-3M'!FiscalPeriod1CE</vt:lpstr>
      <vt:lpstr>'Quarterly IS-6M'!FiscalPeriod1CE_2</vt:lpstr>
      <vt:lpstr>'Quarterly IS-3M'!FiscalPeriodCE</vt:lpstr>
      <vt:lpstr>'Quarterly IS-6M'!FiscalPeriodCE_2</vt:lpstr>
      <vt:lpstr>'Quarterly IS-3M'!Print_Area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許憶萍</cp:lastModifiedBy>
  <cp:lastPrinted>2024-07-19T07:34:18Z</cp:lastPrinted>
  <dcterms:created xsi:type="dcterms:W3CDTF">2013-06-24T05:03:59Z</dcterms:created>
  <dcterms:modified xsi:type="dcterms:W3CDTF">2025-07-26T16:02:44Z</dcterms:modified>
</cp:coreProperties>
</file>